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05" windowWidth="10395" windowHeight="9195" tabRatio="874" firstSheet="1" activeTab="3"/>
  </bookViews>
  <sheets>
    <sheet name="Περιεχόμενα" sheetId="4" r:id="rId1"/>
    <sheet name="Α1 Συνοπτ Προϋπολογισμος" sheetId="1" r:id="rId2"/>
    <sheet name="Α2 Ταμειακή Ροή" sheetId="12" r:id="rId3"/>
    <sheet name="Α3 Έσοδα" sheetId="2" r:id="rId4"/>
    <sheet name="Α4 Δαπάνες" sheetId="3" r:id="rId5"/>
    <sheet name="Α5 Δάνεια" sheetId="5" r:id="rId6"/>
    <sheet name="Α6 Τραπεζικοί Λογαριασμοί" sheetId="6" r:id="rId7"/>
    <sheet name="Α7 Ειδικά Ταμεία" sheetId="15" r:id="rId8"/>
    <sheet name="Α8 Αναπτυξιακά Έργα" sheetId="7" r:id="rId9"/>
    <sheet name="Α9 Κεφαλ Μεταβιβάσεις" sheetId="14" r:id="rId10"/>
    <sheet name="Α10 Ενεργητικό Παθητικό" sheetId="13" r:id="rId11"/>
    <sheet name="Α11 Δεσμεύσεις" sheetId="8" r:id="rId12"/>
    <sheet name="Α12.1 Μόνιμο Προσωπικό" sheetId="18" r:id="rId13"/>
    <sheet name="Α12.2 Έκτακτο Προσωπικό " sheetId="19" r:id="rId14"/>
    <sheet name="Α12.3 Μόνιμο Ωρομίσθιο" sheetId="20" r:id="rId15"/>
    <sheet name="Α12.4 Εποχικό Ωρομίσθιο" sheetId="21" r:id="rId16"/>
    <sheet name="12.5 Αφυπηρετήσεις 2018" sheetId="22" r:id="rId17"/>
  </sheets>
  <definedNames>
    <definedName name="_xlnm.Print_Area" localSheetId="12">'Α12.1 Μόνιμο Προσωπικό'!$A$1:$J$23</definedName>
    <definedName name="_xlnm.Print_Area" localSheetId="13">'Α12.2 Έκτακτο Προσωπικό '!$A$1:$J$28</definedName>
    <definedName name="_xlnm.Print_Area" localSheetId="2">'Α2 Ταμειακή Ροή'!$A$1:$J$60</definedName>
    <definedName name="_xlnm.Print_Area" localSheetId="3">'Α3 Έσοδα'!$A$1:$K$117</definedName>
    <definedName name="_xlnm.Print_Area" localSheetId="4">'Α4 Δαπάνες'!$A$1:$K$261</definedName>
    <definedName name="_xlnm.Print_Area" localSheetId="5">'Α5 Δάνεια'!$A$1:$V$76</definedName>
    <definedName name="_xlnm.Print_Titles" localSheetId="16">'12.5 Αφυπηρετήσεις 2018'!$3:$4</definedName>
    <definedName name="_xlnm.Print_Titles" localSheetId="10">'Α10 Ενεργητικό Παθητικό'!$1:$3</definedName>
    <definedName name="_xlnm.Print_Titles" localSheetId="2">'Α2 Ταμειακή Ροή'!$1:$7</definedName>
    <definedName name="_xlnm.Print_Titles" localSheetId="3">'Α3 Έσοδα'!$1:$7</definedName>
    <definedName name="_xlnm.Print_Titles" localSheetId="4">'Α4 Δαπάνες'!$1:$7</definedName>
    <definedName name="_xlnm.Print_Titles" localSheetId="7">'Α7 Ειδικά Ταμεία'!$1:$7</definedName>
  </definedNames>
  <calcPr calcId="125725" calcOnSave="0"/>
  <fileRecoveryPr autoRecover="0"/>
</workbook>
</file>

<file path=xl/calcChain.xml><?xml version="1.0" encoding="utf-8"?>
<calcChain xmlns="http://schemas.openxmlformats.org/spreadsheetml/2006/main">
  <c r="C20" i="8"/>
  <c r="E20"/>
  <c r="K6" i="22" l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H11" i="12"/>
  <c r="H12"/>
  <c r="G232" i="3"/>
  <c r="E65" i="13" s="1"/>
  <c r="G231" i="3"/>
  <c r="E64" i="13" s="1"/>
  <c r="K100" i="2"/>
  <c r="J15" i="1" s="1"/>
  <c r="J100" i="2"/>
  <c r="I100"/>
  <c r="H15" i="1" s="1"/>
  <c r="A2" i="12"/>
  <c r="G254" i="3"/>
  <c r="H254"/>
  <c r="I254"/>
  <c r="J254"/>
  <c r="J256" s="1"/>
  <c r="K254"/>
  <c r="F254"/>
  <c r="G246"/>
  <c r="H246"/>
  <c r="I246"/>
  <c r="J246"/>
  <c r="K246"/>
  <c r="F246"/>
  <c r="F256" s="1"/>
  <c r="E26" i="12" s="1"/>
  <c r="A23" i="1"/>
  <c r="T9" i="7"/>
  <c r="T10"/>
  <c r="T18" s="1"/>
  <c r="T26" s="1"/>
  <c r="T11"/>
  <c r="T12"/>
  <c r="T13"/>
  <c r="T14"/>
  <c r="T15"/>
  <c r="T16"/>
  <c r="T17"/>
  <c r="T8"/>
  <c r="N18"/>
  <c r="N21" s="1"/>
  <c r="G35" i="12"/>
  <c r="G34"/>
  <c r="G12"/>
  <c r="G11"/>
  <c r="F11"/>
  <c r="H19"/>
  <c r="G19"/>
  <c r="F19"/>
  <c r="F65" i="13"/>
  <c r="F64"/>
  <c r="E55"/>
  <c r="E21"/>
  <c r="R36" i="7"/>
  <c r="R37"/>
  <c r="R38"/>
  <c r="R39"/>
  <c r="R40"/>
  <c r="R41"/>
  <c r="R42"/>
  <c r="R43"/>
  <c r="R44"/>
  <c r="R45"/>
  <c r="R35"/>
  <c r="H52" i="15"/>
  <c r="I52"/>
  <c r="F52"/>
  <c r="F56" s="1"/>
  <c r="F58" s="1"/>
  <c r="G52"/>
  <c r="G56" s="1"/>
  <c r="E52"/>
  <c r="E56" s="1"/>
  <c r="E58" s="1"/>
  <c r="G24" i="12"/>
  <c r="G23"/>
  <c r="G40" i="1"/>
  <c r="J64" i="7"/>
  <c r="K64"/>
  <c r="L64"/>
  <c r="M64"/>
  <c r="J63"/>
  <c r="J33" i="12" s="1"/>
  <c r="K63" i="7"/>
  <c r="L62" i="5" s="1"/>
  <c r="L63" i="7"/>
  <c r="J35" i="12" s="1"/>
  <c r="M63" i="7"/>
  <c r="J62"/>
  <c r="I33" i="12"/>
  <c r="K62" i="7"/>
  <c r="K62" i="5" s="1"/>
  <c r="L62" i="7"/>
  <c r="I35" i="12" s="1"/>
  <c r="M62" i="7"/>
  <c r="J61"/>
  <c r="K61"/>
  <c r="J62" i="5" s="1"/>
  <c r="L61" i="7"/>
  <c r="H35" i="12" s="1"/>
  <c r="M61" i="7"/>
  <c r="J60"/>
  <c r="G39" i="1" s="1"/>
  <c r="K60" i="7"/>
  <c r="L60"/>
  <c r="M60"/>
  <c r="J59"/>
  <c r="E33" i="12" s="1"/>
  <c r="K59" i="7"/>
  <c r="L59"/>
  <c r="L65" s="1"/>
  <c r="M59"/>
  <c r="I64"/>
  <c r="I63"/>
  <c r="I62"/>
  <c r="I32" i="12"/>
  <c r="I61" i="7"/>
  <c r="I60"/>
  <c r="I59"/>
  <c r="J232" i="3"/>
  <c r="I24" i="12" s="1"/>
  <c r="K232" i="3"/>
  <c r="I232"/>
  <c r="H24" i="12" s="1"/>
  <c r="F232" i="3"/>
  <c r="E24" i="12" s="1"/>
  <c r="J231" i="3"/>
  <c r="I23" i="12" s="1"/>
  <c r="K231" i="3"/>
  <c r="I64" i="13" s="1"/>
  <c r="I231" i="3"/>
  <c r="F231"/>
  <c r="E23" i="12" s="1"/>
  <c r="H10" i="2"/>
  <c r="H31"/>
  <c r="G10" i="1" s="1"/>
  <c r="H64" i="2"/>
  <c r="G11" i="1" s="1"/>
  <c r="H78" i="2"/>
  <c r="G12" i="1" s="1"/>
  <c r="H90" i="2"/>
  <c r="G14" i="1" s="1"/>
  <c r="H100" i="2"/>
  <c r="G15" i="1" s="1"/>
  <c r="H107" i="2"/>
  <c r="G16" i="1" s="1"/>
  <c r="H114" i="2"/>
  <c r="G17" i="1" s="1"/>
  <c r="H233" i="3"/>
  <c r="G228"/>
  <c r="F22" i="12" s="1"/>
  <c r="H228" i="3"/>
  <c r="F63" i="13" s="1"/>
  <c r="I228" i="3"/>
  <c r="H22" i="12" s="1"/>
  <c r="J228" i="3"/>
  <c r="H63" i="13" s="1"/>
  <c r="K228" i="3"/>
  <c r="J22" i="12" s="1"/>
  <c r="L228" i="3"/>
  <c r="M228"/>
  <c r="N228"/>
  <c r="F228"/>
  <c r="G223"/>
  <c r="E62" i="13" s="1"/>
  <c r="H223" i="3"/>
  <c r="G30" i="1" s="1"/>
  <c r="I223" i="3"/>
  <c r="H21" i="12" s="1"/>
  <c r="J223" i="3"/>
  <c r="I21" i="12" s="1"/>
  <c r="K223" i="3"/>
  <c r="J30" i="1" s="1"/>
  <c r="F223" i="3"/>
  <c r="G206"/>
  <c r="F27" i="1" s="1"/>
  <c r="H206" i="3"/>
  <c r="G27" i="1" s="1"/>
  <c r="I206" i="3"/>
  <c r="H27" i="1" s="1"/>
  <c r="J206" i="3"/>
  <c r="I27" i="1" s="1"/>
  <c r="K206" i="3"/>
  <c r="J27" i="1" s="1"/>
  <c r="F206" i="3"/>
  <c r="E27" i="1" s="1"/>
  <c r="G190" i="3"/>
  <c r="H190"/>
  <c r="I190"/>
  <c r="J190"/>
  <c r="K190"/>
  <c r="L190"/>
  <c r="M190"/>
  <c r="N190"/>
  <c r="F190"/>
  <c r="G185"/>
  <c r="H185"/>
  <c r="I185"/>
  <c r="J185"/>
  <c r="K185"/>
  <c r="F185"/>
  <c r="G63" i="13"/>
  <c r="G22" i="12"/>
  <c r="I38" i="1"/>
  <c r="G38"/>
  <c r="I39"/>
  <c r="G32" i="12"/>
  <c r="J39" i="1"/>
  <c r="G198" i="3"/>
  <c r="F28" i="1" s="1"/>
  <c r="H198" i="3"/>
  <c r="G28" i="1" s="1"/>
  <c r="I198" i="3"/>
  <c r="H28" i="1" s="1"/>
  <c r="J198" i="3"/>
  <c r="I28" i="1" s="1"/>
  <c r="K198" i="3"/>
  <c r="J28" i="1" s="1"/>
  <c r="F198" i="3"/>
  <c r="E28" i="1" s="1"/>
  <c r="G174" i="3"/>
  <c r="H174"/>
  <c r="I174"/>
  <c r="J174"/>
  <c r="K174"/>
  <c r="F174"/>
  <c r="G147"/>
  <c r="H147"/>
  <c r="I147"/>
  <c r="J147"/>
  <c r="K147"/>
  <c r="F147"/>
  <c r="G141"/>
  <c r="H141"/>
  <c r="I141"/>
  <c r="J141"/>
  <c r="K141"/>
  <c r="F141"/>
  <c r="G130"/>
  <c r="F26" i="1" s="1"/>
  <c r="H130" i="3"/>
  <c r="G26" i="1" s="1"/>
  <c r="I130" i="3"/>
  <c r="H26" i="1" s="1"/>
  <c r="J130" i="3"/>
  <c r="I26" i="1" s="1"/>
  <c r="K130" i="3"/>
  <c r="J26" i="1" s="1"/>
  <c r="F130" i="3"/>
  <c r="E26" i="1" s="1"/>
  <c r="G118" i="3"/>
  <c r="H118"/>
  <c r="H120" s="1"/>
  <c r="G23" i="1" s="1"/>
  <c r="I118" i="3"/>
  <c r="I120" s="1"/>
  <c r="H23" i="1" s="1"/>
  <c r="J118" i="3"/>
  <c r="K118"/>
  <c r="F118"/>
  <c r="F120" s="1"/>
  <c r="E23" i="1" s="1"/>
  <c r="G85" i="3"/>
  <c r="H85"/>
  <c r="I85"/>
  <c r="J85"/>
  <c r="K85"/>
  <c r="L85"/>
  <c r="M85"/>
  <c r="N85"/>
  <c r="F85"/>
  <c r="L80"/>
  <c r="M80"/>
  <c r="N80"/>
  <c r="G78"/>
  <c r="H78"/>
  <c r="I78"/>
  <c r="J78"/>
  <c r="K78"/>
  <c r="F78"/>
  <c r="G58"/>
  <c r="H58"/>
  <c r="I58"/>
  <c r="J58"/>
  <c r="K58"/>
  <c r="F58"/>
  <c r="G50"/>
  <c r="H50"/>
  <c r="I50"/>
  <c r="J50"/>
  <c r="K50"/>
  <c r="F50"/>
  <c r="G40"/>
  <c r="H40"/>
  <c r="I40"/>
  <c r="J40"/>
  <c r="K40"/>
  <c r="F40"/>
  <c r="G31"/>
  <c r="H31"/>
  <c r="H60" s="1"/>
  <c r="I31"/>
  <c r="J31"/>
  <c r="K31"/>
  <c r="F31"/>
  <c r="G20"/>
  <c r="H20"/>
  <c r="I20"/>
  <c r="J20"/>
  <c r="K20"/>
  <c r="L20"/>
  <c r="M20"/>
  <c r="N20"/>
  <c r="F20"/>
  <c r="G15"/>
  <c r="G21" s="1"/>
  <c r="F21" i="1" s="1"/>
  <c r="H15" i="3"/>
  <c r="I15"/>
  <c r="J15"/>
  <c r="J21" s="1"/>
  <c r="I21" i="1" s="1"/>
  <c r="K15" i="3"/>
  <c r="K21" s="1"/>
  <c r="J21" i="1" s="1"/>
  <c r="F15" i="3"/>
  <c r="F21" s="1"/>
  <c r="J18" i="7"/>
  <c r="J27"/>
  <c r="J46"/>
  <c r="J53"/>
  <c r="E18"/>
  <c r="M53"/>
  <c r="L53"/>
  <c r="K53"/>
  <c r="I53"/>
  <c r="Q46"/>
  <c r="Q51" s="1"/>
  <c r="P46"/>
  <c r="P50" s="1"/>
  <c r="O46"/>
  <c r="O49" s="1"/>
  <c r="M46"/>
  <c r="L46"/>
  <c r="K46"/>
  <c r="I46"/>
  <c r="H46"/>
  <c r="G258" i="3"/>
  <c r="F27" i="12" s="1"/>
  <c r="G239" i="3"/>
  <c r="H239"/>
  <c r="I239"/>
  <c r="J239"/>
  <c r="K239"/>
  <c r="G263"/>
  <c r="F38" i="12" s="1"/>
  <c r="E46" i="7"/>
  <c r="F239" i="3"/>
  <c r="L249"/>
  <c r="L256" s="1"/>
  <c r="M249"/>
  <c r="M256" s="1"/>
  <c r="N249"/>
  <c r="N256"/>
  <c r="L134"/>
  <c r="M134"/>
  <c r="N134"/>
  <c r="L87"/>
  <c r="L120" s="1"/>
  <c r="M87"/>
  <c r="M120"/>
  <c r="N87"/>
  <c r="N120" s="1"/>
  <c r="F38" i="6"/>
  <c r="E53" i="12" s="1"/>
  <c r="E35"/>
  <c r="L21" i="6"/>
  <c r="K81" i="2" s="1"/>
  <c r="K83" s="1"/>
  <c r="J13" i="1" s="1"/>
  <c r="K21" i="6"/>
  <c r="J81" i="2" s="1"/>
  <c r="J83" s="1"/>
  <c r="I13" i="1" s="1"/>
  <c r="J21" i="6"/>
  <c r="I81" i="2" s="1"/>
  <c r="I83" s="1"/>
  <c r="H13" i="1" s="1"/>
  <c r="I21" i="6"/>
  <c r="H81" i="2" s="1"/>
  <c r="H83" s="1"/>
  <c r="G13" i="1" s="1"/>
  <c r="H21" i="6"/>
  <c r="F81" i="2" s="1"/>
  <c r="F83" s="1"/>
  <c r="E13" i="1" s="1"/>
  <c r="J36" i="5"/>
  <c r="J19"/>
  <c r="I47" i="15"/>
  <c r="J59" i="12" s="1"/>
  <c r="J48" i="1" s="1"/>
  <c r="I46" i="15"/>
  <c r="J58" i="12" s="1"/>
  <c r="I45" i="15"/>
  <c r="J57" i="12" s="1"/>
  <c r="H47" i="15"/>
  <c r="H46"/>
  <c r="H45"/>
  <c r="I57" i="12" s="1"/>
  <c r="G47" i="15"/>
  <c r="H59" i="12" s="1"/>
  <c r="H48" i="1" s="1"/>
  <c r="G48"/>
  <c r="G46" i="15"/>
  <c r="H58" i="12" s="1"/>
  <c r="G45" i="15"/>
  <c r="H57" i="12" s="1"/>
  <c r="F47" i="15"/>
  <c r="F59" i="12" s="1"/>
  <c r="F46" i="15"/>
  <c r="F58" i="12" s="1"/>
  <c r="F45" i="15"/>
  <c r="F57" i="12" s="1"/>
  <c r="E47" i="15"/>
  <c r="E59" i="12" s="1"/>
  <c r="E48" i="1" s="1"/>
  <c r="E46" i="15"/>
  <c r="E58" i="12" s="1"/>
  <c r="E45" i="15"/>
  <c r="E57" i="12" s="1"/>
  <c r="E44" i="15"/>
  <c r="E41"/>
  <c r="F41"/>
  <c r="G41"/>
  <c r="H37" s="1"/>
  <c r="H41" s="1"/>
  <c r="I37" s="1"/>
  <c r="I41" s="1"/>
  <c r="E34"/>
  <c r="E27"/>
  <c r="E20"/>
  <c r="F20"/>
  <c r="G20"/>
  <c r="H16" s="1"/>
  <c r="H20" s="1"/>
  <c r="I16" s="1"/>
  <c r="I20" s="1"/>
  <c r="E13"/>
  <c r="B2"/>
  <c r="B1"/>
  <c r="L63" i="5"/>
  <c r="K63"/>
  <c r="J63"/>
  <c r="I63"/>
  <c r="H63"/>
  <c r="I62"/>
  <c r="H62"/>
  <c r="L58"/>
  <c r="K58"/>
  <c r="J58"/>
  <c r="I58"/>
  <c r="I60"/>
  <c r="H58"/>
  <c r="H60" s="1"/>
  <c r="K29" i="14"/>
  <c r="J29"/>
  <c r="I29"/>
  <c r="H29"/>
  <c r="Q19"/>
  <c r="Q27" s="1"/>
  <c r="K264" i="3" s="1"/>
  <c r="K263" s="1"/>
  <c r="P19" i="14"/>
  <c r="P26" s="1"/>
  <c r="J264" i="3" s="1"/>
  <c r="J263" s="1"/>
  <c r="O19" i="14"/>
  <c r="O25" s="1"/>
  <c r="I264" i="3" s="1"/>
  <c r="I263" s="1"/>
  <c r="N19" i="14"/>
  <c r="N24" s="1"/>
  <c r="H264" i="3" s="1"/>
  <c r="H263" s="1"/>
  <c r="M19" i="14"/>
  <c r="M23" s="1"/>
  <c r="F264" i="3" s="1"/>
  <c r="F263" s="1"/>
  <c r="L19" i="14"/>
  <c r="L22" s="1"/>
  <c r="K19"/>
  <c r="J19"/>
  <c r="I19"/>
  <c r="H19"/>
  <c r="F19"/>
  <c r="E19"/>
  <c r="G18"/>
  <c r="R18" s="1"/>
  <c r="G17"/>
  <c r="R17"/>
  <c r="G16"/>
  <c r="R16" s="1"/>
  <c r="G15"/>
  <c r="R15"/>
  <c r="G14"/>
  <c r="R14" s="1"/>
  <c r="G13"/>
  <c r="R13" s="1"/>
  <c r="G12"/>
  <c r="R12" s="1"/>
  <c r="G11"/>
  <c r="R11"/>
  <c r="G10"/>
  <c r="R10" s="1"/>
  <c r="G9"/>
  <c r="R9"/>
  <c r="G8"/>
  <c r="R8" s="1"/>
  <c r="B2"/>
  <c r="B1"/>
  <c r="I58" i="12"/>
  <c r="I59"/>
  <c r="I48" i="1" s="1"/>
  <c r="F13" i="15"/>
  <c r="J12" i="12"/>
  <c r="J11"/>
  <c r="I12"/>
  <c r="I11"/>
  <c r="F12"/>
  <c r="J19"/>
  <c r="I19"/>
  <c r="E19"/>
  <c r="E12"/>
  <c r="E11"/>
  <c r="D21" i="13"/>
  <c r="F18" s="1"/>
  <c r="F21" s="1"/>
  <c r="G18" s="1"/>
  <c r="G21" s="1"/>
  <c r="H18" s="1"/>
  <c r="H21" s="1"/>
  <c r="I18" s="1"/>
  <c r="I21" s="1"/>
  <c r="F55"/>
  <c r="I42"/>
  <c r="H42"/>
  <c r="G42"/>
  <c r="F42"/>
  <c r="D42"/>
  <c r="K90" i="2"/>
  <c r="J14" i="1" s="1"/>
  <c r="J90" i="2"/>
  <c r="I14" i="1" s="1"/>
  <c r="I90" i="2"/>
  <c r="H14" i="1" s="1"/>
  <c r="G90" i="2"/>
  <c r="F14" i="1" s="1"/>
  <c r="F90" i="2"/>
  <c r="E14" i="1" s="1"/>
  <c r="D55" i="13"/>
  <c r="B2"/>
  <c r="B1"/>
  <c r="B2" i="8"/>
  <c r="B2" i="7"/>
  <c r="B2" i="6"/>
  <c r="B2" i="5"/>
  <c r="B2" i="3"/>
  <c r="B2" i="2"/>
  <c r="E34" i="12"/>
  <c r="K107" i="2"/>
  <c r="J16" i="1" s="1"/>
  <c r="J107" i="2"/>
  <c r="I16" i="1" s="1"/>
  <c r="I107" i="2"/>
  <c r="H16" i="1" s="1"/>
  <c r="G107" i="2"/>
  <c r="F16" i="1" s="1"/>
  <c r="F107" i="2"/>
  <c r="E16" i="1" s="1"/>
  <c r="G100" i="2"/>
  <c r="F15" i="1" s="1"/>
  <c r="F100" i="2"/>
  <c r="E15" i="1" s="1"/>
  <c r="K31" i="2"/>
  <c r="J10" i="1" s="1"/>
  <c r="J31" i="2"/>
  <c r="I10" i="1" s="1"/>
  <c r="I31" i="2"/>
  <c r="H10" i="1" s="1"/>
  <c r="G31" i="2"/>
  <c r="F10" i="1" s="1"/>
  <c r="F31" i="2"/>
  <c r="E10" i="1" s="1"/>
  <c r="B1" i="8"/>
  <c r="M27" i="7"/>
  <c r="L27"/>
  <c r="K27"/>
  <c r="I27"/>
  <c r="K18"/>
  <c r="L18"/>
  <c r="S18"/>
  <c r="R18"/>
  <c r="R24" s="1"/>
  <c r="Q18"/>
  <c r="Q23" s="1"/>
  <c r="P18"/>
  <c r="P22" s="1"/>
  <c r="O18"/>
  <c r="O21" s="1"/>
  <c r="M18"/>
  <c r="I18"/>
  <c r="H18"/>
  <c r="B1"/>
  <c r="L20" i="6"/>
  <c r="K211" i="3" s="1"/>
  <c r="K20" i="6"/>
  <c r="J211" i="3" s="1"/>
  <c r="J20" i="6"/>
  <c r="I211" i="3" s="1"/>
  <c r="I20" i="6"/>
  <c r="H211" i="3" s="1"/>
  <c r="H20" i="6"/>
  <c r="F211" i="3" s="1"/>
  <c r="G38" i="6"/>
  <c r="E52" i="12" s="1"/>
  <c r="H38" i="6"/>
  <c r="I38"/>
  <c r="P38"/>
  <c r="O38"/>
  <c r="J41" i="1" s="1"/>
  <c r="J52" i="12"/>
  <c r="N38" i="6"/>
  <c r="M38"/>
  <c r="I52" i="12"/>
  <c r="L38" i="6"/>
  <c r="H52" i="12" s="1"/>
  <c r="K38" i="6"/>
  <c r="J38"/>
  <c r="E40" i="1"/>
  <c r="S25" i="7"/>
  <c r="I41" i="1"/>
  <c r="E41"/>
  <c r="M53" i="5"/>
  <c r="K59" s="1"/>
  <c r="K60" s="1"/>
  <c r="P53"/>
  <c r="L59" s="1"/>
  <c r="L60" s="1"/>
  <c r="J53"/>
  <c r="H34" i="12" s="1"/>
  <c r="R53" i="5"/>
  <c r="Q53"/>
  <c r="K260" i="3" s="1"/>
  <c r="O53" i="5"/>
  <c r="J214" i="3" s="1"/>
  <c r="N53" i="5"/>
  <c r="J260" i="3" s="1"/>
  <c r="L53" i="5"/>
  <c r="I214" i="3"/>
  <c r="K53" i="5"/>
  <c r="I260" i="3" s="1"/>
  <c r="I53" i="5"/>
  <c r="K23"/>
  <c r="K36"/>
  <c r="F19" i="6"/>
  <c r="L19"/>
  <c r="K19"/>
  <c r="J19"/>
  <c r="I19"/>
  <c r="H19"/>
  <c r="G19"/>
  <c r="E45" i="12" s="1"/>
  <c r="G43" s="1"/>
  <c r="B1" i="6"/>
  <c r="J59" i="5"/>
  <c r="J60" s="1"/>
  <c r="D20" i="8"/>
  <c r="K10" i="2"/>
  <c r="J9" i="1" s="1"/>
  <c r="J10" i="2"/>
  <c r="I9" i="1" s="1"/>
  <c r="I10" i="2"/>
  <c r="G10"/>
  <c r="F10"/>
  <c r="E9" i="1" s="1"/>
  <c r="K64" i="2"/>
  <c r="J11" i="1" s="1"/>
  <c r="J64" i="2"/>
  <c r="I64"/>
  <c r="H11" i="1" s="1"/>
  <c r="G64" i="2"/>
  <c r="F11" i="1" s="1"/>
  <c r="F64" i="2"/>
  <c r="E11" i="1" s="1"/>
  <c r="K78" i="2"/>
  <c r="J12" i="1" s="1"/>
  <c r="J78" i="2"/>
  <c r="I12" i="1" s="1"/>
  <c r="I78" i="2"/>
  <c r="H12" i="1" s="1"/>
  <c r="G78" i="2"/>
  <c r="F78"/>
  <c r="E12" i="1" s="1"/>
  <c r="K114" i="2"/>
  <c r="J17" i="1" s="1"/>
  <c r="J114" i="2"/>
  <c r="I17" i="1" s="1"/>
  <c r="I114" i="2"/>
  <c r="H17" i="1" s="1"/>
  <c r="G114" i="2"/>
  <c r="F17" i="1" s="1"/>
  <c r="F114" i="2"/>
  <c r="E17" i="1" s="1"/>
  <c r="G83" i="2"/>
  <c r="F13" i="1" s="1"/>
  <c r="V19" i="5"/>
  <c r="K213" i="3" s="1"/>
  <c r="U19" i="5"/>
  <c r="K259" i="3" s="1"/>
  <c r="T19" i="5"/>
  <c r="J213" i="3" s="1"/>
  <c r="S19" i="5"/>
  <c r="J259" i="3" s="1"/>
  <c r="R19" i="5"/>
  <c r="I213" i="3" s="1"/>
  <c r="Q19" i="5"/>
  <c r="I259" i="3" s="1"/>
  <c r="P19" i="5"/>
  <c r="H213" i="3" s="1"/>
  <c r="G217"/>
  <c r="F29" i="1" s="1"/>
  <c r="O19" i="5"/>
  <c r="N19"/>
  <c r="F213" i="3" s="1"/>
  <c r="M19" i="5"/>
  <c r="B1"/>
  <c r="L19"/>
  <c r="K19"/>
  <c r="I15" i="1"/>
  <c r="F9"/>
  <c r="B1" i="3"/>
  <c r="B1" i="2"/>
  <c r="A10" i="1"/>
  <c r="A11" s="1"/>
  <c r="A12" s="1"/>
  <c r="A13" s="1"/>
  <c r="A14" s="1"/>
  <c r="A15" s="1"/>
  <c r="A16" s="1"/>
  <c r="A17" s="1"/>
  <c r="A18" s="1"/>
  <c r="A25"/>
  <c r="A26" s="1"/>
  <c r="A27" s="1"/>
  <c r="A28" s="1"/>
  <c r="A29" s="1"/>
  <c r="A30" s="1"/>
  <c r="A31" s="1"/>
  <c r="A38"/>
  <c r="A39" s="1"/>
  <c r="A40" s="1"/>
  <c r="A41" s="1"/>
  <c r="A44" s="1"/>
  <c r="F27" i="15"/>
  <c r="G27"/>
  <c r="H23" s="1"/>
  <c r="H27" s="1"/>
  <c r="I23" s="1"/>
  <c r="I27" s="1"/>
  <c r="H41" i="1"/>
  <c r="I22" i="12"/>
  <c r="H256" i="3"/>
  <c r="E45" i="1"/>
  <c r="J24" i="12"/>
  <c r="G13" i="15"/>
  <c r="H9" s="1"/>
  <c r="F44"/>
  <c r="F56" i="12" s="1"/>
  <c r="F34" i="15"/>
  <c r="G34"/>
  <c r="H30"/>
  <c r="H34" s="1"/>
  <c r="I30" s="1"/>
  <c r="I34" s="1"/>
  <c r="G44"/>
  <c r="H56" i="12" s="1"/>
  <c r="J40" i="1" l="1"/>
  <c r="I40"/>
  <c r="I34" i="12"/>
  <c r="I60" i="3"/>
  <c r="I80" s="1"/>
  <c r="H22" i="1" s="1"/>
  <c r="G62" i="13"/>
  <c r="G45" i="1"/>
  <c r="H191" i="3"/>
  <c r="G24" i="1" s="1"/>
  <c r="H149" i="3"/>
  <c r="G25" i="1" s="1"/>
  <c r="J21" i="12"/>
  <c r="I62" i="13"/>
  <c r="H30" i="1"/>
  <c r="K149" i="3"/>
  <c r="J25" i="1" s="1"/>
  <c r="K256" i="3"/>
  <c r="J26" i="12" s="1"/>
  <c r="K191" i="3"/>
  <c r="J24" i="1" s="1"/>
  <c r="K60" i="3"/>
  <c r="K80" s="1"/>
  <c r="J22" i="1" s="1"/>
  <c r="I26" i="12"/>
  <c r="H67" i="13"/>
  <c r="I45" i="1"/>
  <c r="J191" i="3"/>
  <c r="I24" i="1" s="1"/>
  <c r="J149" i="3"/>
  <c r="I25" i="1" s="1"/>
  <c r="J120" i="3"/>
  <c r="I23" i="1" s="1"/>
  <c r="H64" i="13"/>
  <c r="L64" i="5"/>
  <c r="L66" s="1"/>
  <c r="J23" i="12"/>
  <c r="J64" i="5"/>
  <c r="J66" s="1"/>
  <c r="K64"/>
  <c r="K66" s="1"/>
  <c r="I256" i="3"/>
  <c r="H26" i="12" s="1"/>
  <c r="H42" i="1"/>
  <c r="H45"/>
  <c r="I149" i="3"/>
  <c r="H25" i="1" s="1"/>
  <c r="G256" i="3"/>
  <c r="E67" i="13" s="1"/>
  <c r="G149" i="3"/>
  <c r="F25" i="1" s="1"/>
  <c r="F191" i="3"/>
  <c r="E24" i="1" s="1"/>
  <c r="F149" i="3"/>
  <c r="E25" i="1" s="1"/>
  <c r="F60" i="3"/>
  <c r="F80" s="1"/>
  <c r="E22" i="1" s="1"/>
  <c r="F60" i="12"/>
  <c r="H64" i="5"/>
  <c r="H66" s="1"/>
  <c r="E42" i="1"/>
  <c r="J39" i="12"/>
  <c r="J44" i="1"/>
  <c r="H44"/>
  <c r="H39" i="12"/>
  <c r="H44" i="15"/>
  <c r="F233" i="3"/>
  <c r="E31" i="1" s="1"/>
  <c r="J45"/>
  <c r="F30"/>
  <c r="G233" i="3"/>
  <c r="F31" i="1" s="1"/>
  <c r="J34" i="12"/>
  <c r="G36" i="13"/>
  <c r="I36"/>
  <c r="H21" i="3"/>
  <c r="G21" i="1" s="1"/>
  <c r="K120" i="3"/>
  <c r="J23" i="1" s="1"/>
  <c r="G33" i="12"/>
  <c r="F21"/>
  <c r="G191" i="3"/>
  <c r="F24" i="1" s="1"/>
  <c r="I63" i="13"/>
  <c r="E63"/>
  <c r="F24" i="12"/>
  <c r="M65" i="7"/>
  <c r="H259" i="3"/>
  <c r="H258" s="1"/>
  <c r="G47" i="1" s="1"/>
  <c r="D67" i="13"/>
  <c r="D64"/>
  <c r="K21" i="5"/>
  <c r="K25" s="1"/>
  <c r="I64"/>
  <c r="I66" s="1"/>
  <c r="J60" i="3"/>
  <c r="J80" s="1"/>
  <c r="I22" i="1" s="1"/>
  <c r="R46" i="7"/>
  <c r="R52" s="1"/>
  <c r="I191" i="3"/>
  <c r="H24" i="1" s="1"/>
  <c r="F48" i="15"/>
  <c r="F217" i="3"/>
  <c r="E29" i="1" s="1"/>
  <c r="K258" i="3"/>
  <c r="J27" i="12" s="1"/>
  <c r="H36" i="13"/>
  <c r="G31" i="1"/>
  <c r="F259" i="3"/>
  <c r="F258" s="1"/>
  <c r="E27" i="12" s="1"/>
  <c r="H51" i="15"/>
  <c r="H56" s="1"/>
  <c r="G58"/>
  <c r="H60" i="12"/>
  <c r="J233" i="3"/>
  <c r="I31" i="1" s="1"/>
  <c r="J258" i="3"/>
  <c r="I47" i="1" s="1"/>
  <c r="I217" i="3"/>
  <c r="H29" i="1" s="1"/>
  <c r="G65" i="13"/>
  <c r="J18" i="1"/>
  <c r="L75" i="5" s="1"/>
  <c r="I42" i="1"/>
  <c r="J42"/>
  <c r="E48" i="12"/>
  <c r="F23"/>
  <c r="H65" i="13"/>
  <c r="D65"/>
  <c r="G48" i="12"/>
  <c r="G9" i="1"/>
  <c r="G18" s="1"/>
  <c r="H116" i="2"/>
  <c r="F10" i="13" s="1"/>
  <c r="G10" i="12" s="1"/>
  <c r="H33"/>
  <c r="H39" i="1"/>
  <c r="G48" i="15"/>
  <c r="F116" i="2"/>
  <c r="H71" i="5" s="1"/>
  <c r="E18" i="1"/>
  <c r="J217" i="3"/>
  <c r="G44" i="1"/>
  <c r="G39" i="12"/>
  <c r="I44" i="1"/>
  <c r="I39" i="12"/>
  <c r="I38"/>
  <c r="I46" i="1"/>
  <c r="E30"/>
  <c r="D62" i="13"/>
  <c r="E21" i="12"/>
  <c r="E38" i="1"/>
  <c r="I65" i="7"/>
  <c r="E32" i="12"/>
  <c r="F67" i="13"/>
  <c r="G26" i="12"/>
  <c r="I116" i="2"/>
  <c r="J71" i="5" s="1"/>
  <c r="H9" i="1"/>
  <c r="H18" s="1"/>
  <c r="E46"/>
  <c r="E38" i="12"/>
  <c r="G27"/>
  <c r="K214" i="3"/>
  <c r="K217" s="1"/>
  <c r="J29" i="1" s="1"/>
  <c r="D36" i="13"/>
  <c r="H217" i="3"/>
  <c r="G29" i="1" s="1"/>
  <c r="E56" i="12"/>
  <c r="E60" s="1"/>
  <c r="E48" i="15"/>
  <c r="I65" i="13"/>
  <c r="K233" i="3"/>
  <c r="J31" i="1" s="1"/>
  <c r="F12"/>
  <c r="F18" s="1"/>
  <c r="G116" i="2"/>
  <c r="E10" i="13" s="1"/>
  <c r="E15" s="1"/>
  <c r="I11" i="1"/>
  <c r="I18" s="1"/>
  <c r="J116" i="2"/>
  <c r="K71" i="5" s="1"/>
  <c r="E39" i="12"/>
  <c r="E44" i="1"/>
  <c r="J38" i="12"/>
  <c r="J46" i="1"/>
  <c r="H13" i="15"/>
  <c r="I9" s="1"/>
  <c r="E21" i="1"/>
  <c r="I27" i="12"/>
  <c r="H46" i="1"/>
  <c r="H38" i="12"/>
  <c r="G64" i="13"/>
  <c r="I233" i="3"/>
  <c r="H31" i="1" s="1"/>
  <c r="H23" i="12"/>
  <c r="G41" i="1"/>
  <c r="G52" i="12"/>
  <c r="E22"/>
  <c r="D63" i="13"/>
  <c r="J32" i="12"/>
  <c r="J38" i="1"/>
  <c r="K116" i="2"/>
  <c r="I258" i="3"/>
  <c r="H40" i="1"/>
  <c r="F36" i="13"/>
  <c r="G19" i="14"/>
  <c r="R19"/>
  <c r="R28" s="1"/>
  <c r="G60" i="3"/>
  <c r="G80" s="1"/>
  <c r="H80"/>
  <c r="F62" i="13"/>
  <c r="G21" i="12"/>
  <c r="H32"/>
  <c r="H38" i="1"/>
  <c r="G46"/>
  <c r="G38" i="12"/>
  <c r="I21" i="3"/>
  <c r="G120"/>
  <c r="F23" i="1" s="1"/>
  <c r="I30"/>
  <c r="H62" i="13"/>
  <c r="J65" i="7"/>
  <c r="E39" i="1"/>
  <c r="K65" i="7"/>
  <c r="E47" i="1" l="1"/>
  <c r="I67" i="13"/>
  <c r="J47" i="1"/>
  <c r="G67" i="13"/>
  <c r="F26" i="12"/>
  <c r="F235" i="3"/>
  <c r="D60" i="13" s="1"/>
  <c r="D68" s="1"/>
  <c r="D31" s="1"/>
  <c r="H48" i="15"/>
  <c r="I56" i="12"/>
  <c r="I60" s="1"/>
  <c r="I71" i="5"/>
  <c r="E32" i="1"/>
  <c r="E17" i="12" s="1"/>
  <c r="J75" i="5"/>
  <c r="I10" i="13"/>
  <c r="J10" i="12" s="1"/>
  <c r="L71" i="5"/>
  <c r="J9" i="12"/>
  <c r="H58" i="15"/>
  <c r="I51"/>
  <c r="I56" s="1"/>
  <c r="I58" s="1"/>
  <c r="G53" i="12"/>
  <c r="H48" s="1"/>
  <c r="H53" s="1"/>
  <c r="I48" s="1"/>
  <c r="I53" s="1"/>
  <c r="J48" s="1"/>
  <c r="J53" s="1"/>
  <c r="I9"/>
  <c r="K75" i="5"/>
  <c r="F9" i="12"/>
  <c r="D10" i="13"/>
  <c r="D15" s="1"/>
  <c r="H75" i="5"/>
  <c r="H47" i="1"/>
  <c r="H27" i="12"/>
  <c r="I13" i="15"/>
  <c r="I44"/>
  <c r="G9" i="12"/>
  <c r="G14" s="1"/>
  <c r="H9"/>
  <c r="I29" i="1"/>
  <c r="I32" s="1"/>
  <c r="I17" i="12" s="1"/>
  <c r="J235" i="3"/>
  <c r="H60" i="13" s="1"/>
  <c r="H68" s="1"/>
  <c r="H31" s="1"/>
  <c r="I18" i="12" s="1"/>
  <c r="K235" i="3"/>
  <c r="I60" i="13" s="1"/>
  <c r="E23"/>
  <c r="F10" i="12"/>
  <c r="H21" i="1"/>
  <c r="H32" s="1"/>
  <c r="H17" i="12" s="1"/>
  <c r="I235" i="3"/>
  <c r="G60" i="13" s="1"/>
  <c r="H235" i="3"/>
  <c r="F60" i="13" s="1"/>
  <c r="F68" s="1"/>
  <c r="F31" s="1"/>
  <c r="G18" i="12" s="1"/>
  <c r="G22" i="1"/>
  <c r="G32" s="1"/>
  <c r="G17" i="12" s="1"/>
  <c r="F22" i="1"/>
  <c r="F32" s="1"/>
  <c r="F17" i="12" s="1"/>
  <c r="G235" i="3"/>
  <c r="E60" i="13" s="1"/>
  <c r="E68" s="1"/>
  <c r="E31" s="1"/>
  <c r="I75" i="5"/>
  <c r="H10" i="13"/>
  <c r="I10" i="12" s="1"/>
  <c r="G10" i="13"/>
  <c r="H10" i="12" s="1"/>
  <c r="E9"/>
  <c r="J32" i="1"/>
  <c r="L73" i="5" s="1"/>
  <c r="I68" i="13" l="1"/>
  <c r="I31" s="1"/>
  <c r="J18" i="12" s="1"/>
  <c r="J14"/>
  <c r="G68" i="13"/>
  <c r="G31" s="1"/>
  <c r="H18" i="12" s="1"/>
  <c r="H28" s="1"/>
  <c r="E34" i="1"/>
  <c r="H73" i="5"/>
  <c r="G28" i="12"/>
  <c r="G30" s="1"/>
  <c r="G40" s="1"/>
  <c r="G44" s="1"/>
  <c r="G45" s="1"/>
  <c r="H43" s="1"/>
  <c r="I73" i="5"/>
  <c r="K73"/>
  <c r="J73"/>
  <c r="H14" i="12"/>
  <c r="F14"/>
  <c r="E18"/>
  <c r="E28" s="1"/>
  <c r="D37" i="13"/>
  <c r="F30" s="1"/>
  <c r="F37" s="1"/>
  <c r="G30" s="1"/>
  <c r="I28" i="12"/>
  <c r="G34" i="1"/>
  <c r="E10" i="12"/>
  <c r="E14" s="1"/>
  <c r="I14"/>
  <c r="J56"/>
  <c r="J60" s="1"/>
  <c r="I48" i="15"/>
  <c r="J17" i="12"/>
  <c r="J34" i="1"/>
  <c r="E37" i="13"/>
  <c r="F18" i="12"/>
  <c r="F28" s="1"/>
  <c r="F30" s="1"/>
  <c r="F40" s="1"/>
  <c r="F44" s="1"/>
  <c r="F45" s="1"/>
  <c r="H34" i="1"/>
  <c r="F34"/>
  <c r="I34"/>
  <c r="J28" i="12" l="1"/>
  <c r="J30" s="1"/>
  <c r="J40" s="1"/>
  <c r="J44" s="1"/>
  <c r="G37" i="13"/>
  <c r="H30" s="1"/>
  <c r="H37" s="1"/>
  <c r="I30" s="1"/>
  <c r="I37" s="1"/>
  <c r="E30" i="12"/>
  <c r="E40" s="1"/>
  <c r="E44" s="1"/>
  <c r="E43" s="1"/>
  <c r="I30"/>
  <c r="I40" s="1"/>
  <c r="I44" s="1"/>
  <c r="H30"/>
  <c r="H40" s="1"/>
  <c r="H44" s="1"/>
  <c r="H45" s="1"/>
  <c r="I43" s="1"/>
  <c r="D23" i="13"/>
  <c r="F9"/>
  <c r="F15" s="1"/>
  <c r="I45" i="12" l="1"/>
  <c r="J43" s="1"/>
  <c r="J45" s="1"/>
  <c r="F23" i="13"/>
  <c r="G9"/>
  <c r="G15" s="1"/>
  <c r="H9" l="1"/>
  <c r="H15" s="1"/>
  <c r="G23"/>
  <c r="H23" l="1"/>
  <c r="I9"/>
  <c r="I15" l="1"/>
  <c r="I23" s="1"/>
  <c r="F53" i="12" l="1"/>
</calcChain>
</file>

<file path=xl/comments1.xml><?xml version="1.0" encoding="utf-8"?>
<comments xmlns="http://schemas.openxmlformats.org/spreadsheetml/2006/main">
  <authors>
    <author>Chloe</author>
    <author>stanastasiou</author>
  </authors>
  <commentList>
    <comment ref="G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F38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9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0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1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2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3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4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5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6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7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161"/>
          </rPr>
          <t>Chloe:</t>
        </r>
        <r>
          <rPr>
            <sz val="9"/>
            <color indexed="81"/>
            <rFont val="Tahoma"/>
            <family val="2"/>
            <charset val="161"/>
          </rPr>
          <t xml:space="preserve">
Double counting Πληρωμες για αναπτυξιακά έργα και Κεφαλαιουχικές μεταβιβάσεις
</t>
        </r>
      </text>
    </comment>
    <comment ref="F48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</commentList>
</comments>
</file>

<file path=xl/comments10.xml><?xml version="1.0" encoding="utf-8"?>
<comments xmlns="http://schemas.openxmlformats.org/spreadsheetml/2006/main">
  <authors>
    <author>stanastasiou</author>
    <author>Chloe</author>
  </authors>
  <commentList>
    <comment ref="E9" authorId="0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E18" authorId="0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E30" authorId="0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E36" authorId="0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D42" authorId="1">
      <text>
        <r>
          <rPr>
            <sz val="9"/>
            <color indexed="81"/>
            <rFont val="Tahoma"/>
            <family val="2"/>
            <charset val="161"/>
          </rPr>
          <t>Πρέπει να συμφωνεί με το τελικό υπόλοιπο του έτους</t>
        </r>
      </text>
    </comment>
  </commentList>
</comments>
</file>

<file path=xl/comments2.xml><?xml version="1.0" encoding="utf-8"?>
<comments xmlns="http://schemas.openxmlformats.org/spreadsheetml/2006/main">
  <authors>
    <author>Chloe</author>
    <author>stanastasiou</author>
  </authors>
  <commentList>
    <comment ref="F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G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F32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3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4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5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C37" authorId="1">
      <text>
        <r>
          <rPr>
            <b/>
            <sz val="9"/>
            <color indexed="81"/>
            <rFont val="Tahoma"/>
            <family val="2"/>
            <charset val="161"/>
          </rPr>
          <t>Να καταχωρηθεί με αρνητικό πρόσημο</t>
        </r>
      </text>
    </comment>
    <comment ref="F39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3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48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52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</commentList>
</comments>
</file>

<file path=xl/comments3.xml><?xml version="1.0" encoding="utf-8"?>
<comments xmlns="http://schemas.openxmlformats.org/spreadsheetml/2006/main">
  <authors>
    <author>Chloe</author>
    <author>stanastasiou</author>
  </authors>
  <commentList>
    <comment ref="H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D18" authorId="0">
      <text>
        <r>
          <rPr>
            <sz val="9"/>
            <color indexed="81"/>
            <rFont val="Tahoma"/>
            <family val="2"/>
            <charset val="161"/>
          </rPr>
          <t>Περιλαμβάνει κ άδειες λειτουργίας πρατηρίων πετρελαιοειδών, νυκτερινών κέντρων</t>
        </r>
      </text>
    </comment>
    <comment ref="D40" authorId="0">
      <text>
        <r>
          <rPr>
            <sz val="9"/>
            <color indexed="81"/>
            <rFont val="Tahoma"/>
            <family val="2"/>
            <charset val="161"/>
          </rPr>
          <t>ζωολογικός κήπος</t>
        </r>
      </text>
    </comment>
    <comment ref="D49" authorId="0">
      <text>
        <r>
          <rPr>
            <sz val="9"/>
            <color indexed="81"/>
            <rFont val="Tahoma"/>
            <family val="2"/>
            <charset val="161"/>
          </rPr>
          <t>από κοινωνικά/επιμορφωτικά προγράμματα</t>
        </r>
      </text>
    </comment>
    <comment ref="D62" authorId="0">
      <text>
        <r>
          <rPr>
            <sz val="9"/>
            <color indexed="81"/>
            <rFont val="Tahoma"/>
            <family val="2"/>
            <charset val="161"/>
          </rPr>
          <t>εισητήρια</t>
        </r>
      </text>
    </comment>
    <comment ref="G81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D99" authorId="0">
      <text>
        <r>
          <rPr>
            <sz val="9"/>
            <color indexed="81"/>
            <rFont val="Tahoma"/>
            <family val="2"/>
            <charset val="161"/>
          </rPr>
          <t>για πολιτιστικές / κοινωνικές εκδηλώσεις, βιβλιοθηκη κλπ</t>
        </r>
      </text>
    </comment>
  </commentList>
</comments>
</file>

<file path=xl/comments4.xml><?xml version="1.0" encoding="utf-8"?>
<comments xmlns="http://schemas.openxmlformats.org/spreadsheetml/2006/main">
  <authors>
    <author>Chloe</author>
    <author>stanastasiou</author>
  </authors>
  <commentList>
    <comment ref="H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D11" authorId="0">
      <text>
        <r>
          <rPr>
            <sz val="9"/>
            <color indexed="81"/>
            <rFont val="Tahoma"/>
            <family val="2"/>
            <charset val="161"/>
          </rPr>
          <t>Περιλαμβ του 13ου μισθου</t>
        </r>
      </text>
    </comment>
    <comment ref="G211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G213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G259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G260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G264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</commentList>
</comments>
</file>

<file path=xl/comments5.xml><?xml version="1.0" encoding="utf-8"?>
<comments xmlns="http://schemas.openxmlformats.org/spreadsheetml/2006/main">
  <authors>
    <author>stanastasiou</author>
  </authors>
  <commentList>
    <comment ref="B73" authorId="0">
      <text>
        <r>
          <rPr>
            <b/>
            <sz val="9"/>
            <color indexed="81"/>
            <rFont val="Tahoma"/>
            <family val="2"/>
            <charset val="161"/>
          </rPr>
          <t>stanastasiou:</t>
        </r>
        <r>
          <rPr>
            <sz val="9"/>
            <color indexed="81"/>
            <rFont val="Tahoma"/>
            <family val="2"/>
            <charset val="161"/>
          </rPr>
          <t xml:space="preserve">
Net Income excluding Interest and Depreciation divided by total debt service costs</t>
        </r>
      </text>
    </comment>
  </commentList>
</comments>
</file>

<file path=xl/comments6.xml><?xml version="1.0" encoding="utf-8"?>
<comments xmlns="http://schemas.openxmlformats.org/spreadsheetml/2006/main">
  <authors>
    <author>Chloe</author>
  </authors>
  <commentList>
    <comment ref="G6" authorId="0">
      <text>
        <r>
          <rPr>
            <sz val="9"/>
            <color indexed="81"/>
            <rFont val="Tahoma"/>
            <family val="2"/>
            <charset val="161"/>
          </rPr>
          <t>Τα παρατραβήγματα να φαίνονται με αρνητικό πρόσημο</t>
        </r>
      </text>
    </comment>
  </commentList>
</comments>
</file>

<file path=xl/comments7.xml><?xml version="1.0" encoding="utf-8"?>
<comments xmlns="http://schemas.openxmlformats.org/spreadsheetml/2006/main">
  <authors>
    <author>Chloe</author>
    <author>stanastasiou</author>
  </authors>
  <commentList>
    <comment ref="F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F9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16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23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0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37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  <comment ref="F51" authorId="1">
      <text>
        <r>
          <rPr>
            <sz val="9"/>
            <color indexed="81"/>
            <rFont val="Tahoma"/>
            <family val="2"/>
            <charset val="161"/>
          </rPr>
          <t>Αναγράψτε το αντίστοιχο ποσό που είχε περιληφθεί στον Π/Υ 2017</t>
        </r>
      </text>
    </comment>
  </commentList>
</comments>
</file>

<file path=xl/comments8.xml><?xml version="1.0" encoding="utf-8"?>
<comments xmlns="http://schemas.openxmlformats.org/spreadsheetml/2006/main">
  <authors>
    <author>Chloe</author>
  </authors>
  <commentList>
    <comment ref="C5" authorId="0">
      <text>
        <r>
          <rPr>
            <sz val="9"/>
            <color indexed="81"/>
            <rFont val="Tahoma"/>
            <family val="2"/>
            <charset val="161"/>
          </rPr>
          <t>Να κατηγοριοποιηθούν όλα τα έργα με βάση τις πιο κάτω κατηγορίες</t>
        </r>
      </text>
    </comment>
    <comment ref="J5" authorId="0">
      <text>
        <r>
          <rPr>
            <sz val="9"/>
            <color indexed="81"/>
            <rFont val="Tahoma"/>
            <family val="2"/>
            <charset val="161"/>
          </rPr>
          <t>Περιλαμβάνει και χρηματοδότηση μέσω των Διαρθρωτικών και άλλων Ταμείων της ΕΕ</t>
        </r>
      </text>
    </comment>
    <comment ref="P5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P6" authorId="0">
      <text>
        <r>
          <rPr>
            <sz val="9"/>
            <color indexed="81"/>
            <rFont val="Tahoma"/>
            <family val="2"/>
            <charset val="161"/>
          </rPr>
          <t xml:space="preserve">Περιλαμβάνει όλες τις αναθεωρήσεις
</t>
        </r>
      </text>
    </comment>
    <comment ref="C32" authorId="0">
      <text>
        <r>
          <rPr>
            <sz val="9"/>
            <color indexed="81"/>
            <rFont val="Tahoma"/>
            <family val="2"/>
            <charset val="161"/>
          </rPr>
          <t>Να κατηγοριοποιηθούν όλα τα έργα με βάση τις πιο κάτω κατηγορίες</t>
        </r>
      </text>
    </comment>
    <comment ref="J32" authorId="0">
      <text>
        <r>
          <rPr>
            <sz val="9"/>
            <color indexed="81"/>
            <rFont val="Tahoma"/>
            <family val="2"/>
            <charset val="161"/>
          </rPr>
          <t>Περιλαμβάνει και χρηματοδότηση μέσω των Διαρθρωτικών και άλλων Ταμείων της ΕΕ</t>
        </r>
      </text>
    </comment>
  </commentList>
</comments>
</file>

<file path=xl/comments9.xml><?xml version="1.0" encoding="utf-8"?>
<comments xmlns="http://schemas.openxmlformats.org/spreadsheetml/2006/main">
  <authors>
    <author>Chloe</author>
  </authors>
  <commentList>
    <comment ref="C5" authorId="0">
      <text>
        <r>
          <rPr>
            <sz val="9"/>
            <color indexed="81"/>
            <rFont val="Tahoma"/>
            <family val="2"/>
            <charset val="161"/>
          </rPr>
          <t>Να κατηγοριοποιηθούν όλα τα έργα με βάση τις πιο κάτω κατηγορίες</t>
        </r>
      </text>
    </comment>
    <comment ref="E5" authorId="0">
      <text>
        <r>
          <rPr>
            <sz val="9"/>
            <color indexed="81"/>
            <rFont val="Tahoma"/>
            <family val="2"/>
            <charset val="161"/>
          </rPr>
          <t>Με βάση τον εγκεκριμένο προϋπολογισμό του προηγούμενου έτους</t>
        </r>
      </text>
    </comment>
  </commentList>
</comments>
</file>

<file path=xl/sharedStrings.xml><?xml version="1.0" encoding="utf-8"?>
<sst xmlns="http://schemas.openxmlformats.org/spreadsheetml/2006/main" count="1433" uniqueCount="798">
  <si>
    <t>ΕΙΣΠΡΑΞΕΙΣ</t>
  </si>
  <si>
    <t>ΠΕΡΙΓΡΑΦΗ</t>
  </si>
  <si>
    <t>D5</t>
  </si>
  <si>
    <t>Άμεση Φορολογία</t>
  </si>
  <si>
    <t>D2</t>
  </si>
  <si>
    <t>Έμμεση Φορολογία</t>
  </si>
  <si>
    <t>GS</t>
  </si>
  <si>
    <t>Έσοδα από παροχή υπηρεσιών/ αγαθών</t>
  </si>
  <si>
    <t>D4</t>
  </si>
  <si>
    <t>Έσοδα από τόκους και μερίσματα</t>
  </si>
  <si>
    <t>D7</t>
  </si>
  <si>
    <t>D9</t>
  </si>
  <si>
    <t>Άλλα</t>
  </si>
  <si>
    <t>ΠΛΗΡΩΜΕΣ</t>
  </si>
  <si>
    <t>D1</t>
  </si>
  <si>
    <t>Δαπάνες Προσωπικού</t>
  </si>
  <si>
    <t>P2</t>
  </si>
  <si>
    <t xml:space="preserve">Λειτουργικές Δαπάνες </t>
  </si>
  <si>
    <t>P5</t>
  </si>
  <si>
    <t>Τρέχουσες Μεταβιβάσεις</t>
  </si>
  <si>
    <t>Κεφαλαιουχικές Μεταβιβάσεις</t>
  </si>
  <si>
    <t>Σύνολο Εισπράξεων</t>
  </si>
  <si>
    <t>Σύνολο Πληρωμών</t>
  </si>
  <si>
    <t>Κρατικές Χορηγίες (τρέχουσες)</t>
  </si>
  <si>
    <t>Κρατικές Χορηγίες (κεφαλαιουχικές)</t>
  </si>
  <si>
    <t>Αποπληρωμές Δανείων (χωρίς τόκους)</t>
  </si>
  <si>
    <t>Αναλήψεις Δανείων</t>
  </si>
  <si>
    <t>Άλλες Χορηγίες (κεφαλαιουχικές)</t>
  </si>
  <si>
    <t>Αύξηση στα ταμειακά διαθέσιμα</t>
  </si>
  <si>
    <t>Προϋπολογισμός</t>
  </si>
  <si>
    <t>Πραγματικά</t>
  </si>
  <si>
    <t>Μέρος Α</t>
  </si>
  <si>
    <t>Ετοιμασία Προϋπολογισμού</t>
  </si>
  <si>
    <t>Α1</t>
  </si>
  <si>
    <t>Α2</t>
  </si>
  <si>
    <t>Α3</t>
  </si>
  <si>
    <t>Α4</t>
  </si>
  <si>
    <t>Δάνεια</t>
  </si>
  <si>
    <t>Τραπεζικοί Λογαριασμοί</t>
  </si>
  <si>
    <t>Δεσμεύσεις</t>
  </si>
  <si>
    <t>Άλλα Στοιχεία Ενεργητικού και Παθητικού</t>
  </si>
  <si>
    <t>Α5</t>
  </si>
  <si>
    <t>Α6</t>
  </si>
  <si>
    <t>Α7</t>
  </si>
  <si>
    <t>Α8</t>
  </si>
  <si>
    <t>Οικονομική Διαχείριση Αρχών Τοπικής Αυτοδιοίκησης</t>
  </si>
  <si>
    <t>ΦΟΡΟΙ</t>
  </si>
  <si>
    <t>Επαγγελματικός Φόρος</t>
  </si>
  <si>
    <t>Φόρος Θεάματος</t>
  </si>
  <si>
    <t>Τέλη Διανυκτέρευσης</t>
  </si>
  <si>
    <t xml:space="preserve"> ΤΕΛΗ, ΑΔΕΙΕΣ ΚΑΙ ΔΙΚΑΙΩΜΑΤΑ</t>
  </si>
  <si>
    <t xml:space="preserve">Τέλη Σκυβάλων </t>
  </si>
  <si>
    <t>Άδειες Επαγγελματικών Υποστατικών</t>
  </si>
  <si>
    <t>Άδειες Πολιτικών Γάμων</t>
  </si>
  <si>
    <t>Άδειες Οινοπνευματωδών Ποτών</t>
  </si>
  <si>
    <t xml:space="preserve">Άδειες Σκύλων    </t>
  </si>
  <si>
    <t>Άδειες Πλανοδιοπώλησης</t>
  </si>
  <si>
    <t>Άδειες Διαφημίσεων</t>
  </si>
  <si>
    <t>Άδειες Πώλησης Καπνού</t>
  </si>
  <si>
    <t>Άδειες Θεαμάτων</t>
  </si>
  <si>
    <t>Άλλες Άδειες</t>
  </si>
  <si>
    <t>Ζυγιστικά Δικαιώματα</t>
  </si>
  <si>
    <t>Δικαιώματα Χρήσης Χώρων Στάθμευσης</t>
  </si>
  <si>
    <t xml:space="preserve">Δικαιώματα Χρήσης Κολυμβητηρίου </t>
  </si>
  <si>
    <t>Δικαιώματα Ενοικίασης Κρεβατακιών και Ομπρελών</t>
  </si>
  <si>
    <t>Άλλα Δικαιώματα Χρήσης στις Παραλίες</t>
  </si>
  <si>
    <t xml:space="preserve"> ΑΝΑΚΤΗΣΗ ΕΞΟΔΩΝ</t>
  </si>
  <si>
    <t>Ανάκτηση Εξόδων Κολυμβητηρίου</t>
  </si>
  <si>
    <t>Ανάκτηση Εξόδων Δημοτικού Θεάτρου</t>
  </si>
  <si>
    <t>Ανάκτηση Εξόδων από Διάφορες Ζημιές</t>
  </si>
  <si>
    <t>Δικαιώματα Αποκατάστασης Οδών</t>
  </si>
  <si>
    <t>Δικαιώματα Χρήσης Σκυβαλότοπου</t>
  </si>
  <si>
    <t>Δικαιώματα Παροχής Άλλων Υπηρεσιών</t>
  </si>
  <si>
    <t xml:space="preserve">Ανάκτηση Διαφόρων Εξόδων </t>
  </si>
  <si>
    <t>Ανάκτηση Εξόδων Φώτων Τροχαίας</t>
  </si>
  <si>
    <t>Κατασκευή Οδών με βάση το Άρθρο 17</t>
  </si>
  <si>
    <t>ΕΣΟΔΑ ΥΔΑΤΟΠΡΟΜΗΘΕΙΑΣ</t>
  </si>
  <si>
    <t>Τέλη Κατανάλωσης Νερού</t>
  </si>
  <si>
    <t xml:space="preserve">Εγκαταστάσεις, Επιδιορθώσεις Υδρομετρητών </t>
  </si>
  <si>
    <t>Τέλη Παροχής Νερού σε Οικόπεδα</t>
  </si>
  <si>
    <t>Δικαιώματα Παροχής Νερού σε Οικοδομές</t>
  </si>
  <si>
    <t>Πωλήσεις Υδρομετρητών, Εξαρτημάτων κ.α.</t>
  </si>
  <si>
    <t>Πώληση Νερού</t>
  </si>
  <si>
    <t>Δικαιώματα Επίβλεψης Τοποθέτησης Κεντρικών Αγωγών</t>
  </si>
  <si>
    <t>Διάφορα Έσοδα Υδατοπρομήθειας</t>
  </si>
  <si>
    <t>ΕΝΟΙΚΙΑ</t>
  </si>
  <si>
    <t>Ενοίκια Περιπτέρων</t>
  </si>
  <si>
    <t>ΤΟΚΟΙ ΚΑΙ ΜΕΡΙΣΜΑΤΑ</t>
  </si>
  <si>
    <t xml:space="preserve">Τόκοι </t>
  </si>
  <si>
    <t xml:space="preserve">Μερίσματα </t>
  </si>
  <si>
    <t>Εξώδικα Πρόστιμα Τροχαίας</t>
  </si>
  <si>
    <t>Πρόστιμα μέσω Δικαστηρίου</t>
  </si>
  <si>
    <t>Διάφορα άλλα Πρόστιμα/Προσεπιβαρύνσεις</t>
  </si>
  <si>
    <t>ΕΣΟΔΑ ΚΟΙΝΩΝΙΚΩΝ ΥΠΗΡΕΣΙΩΝ</t>
  </si>
  <si>
    <t>Άλλα Έσοδα</t>
  </si>
  <si>
    <t>Δικαιώματα Χρήσης Θεάτρου</t>
  </si>
  <si>
    <t>ΔΙΑΦΟΡΑ ΕΣΟΔΑ</t>
  </si>
  <si>
    <t>ΧΟΡΗΓΙΕΣ</t>
  </si>
  <si>
    <t>Τακτική Κρατική Χορηγία</t>
  </si>
  <si>
    <t>Κρατική Χορηγία Επαγγελματικού Φόρου</t>
  </si>
  <si>
    <t>€</t>
  </si>
  <si>
    <t>ΜΔΠ</t>
  </si>
  <si>
    <t>Περιεχόμενα</t>
  </si>
  <si>
    <t>Έσοδα</t>
  </si>
  <si>
    <t xml:space="preserve">ESA </t>
  </si>
  <si>
    <t>1</t>
  </si>
  <si>
    <t>Προηγούμενη κατηγορία</t>
  </si>
  <si>
    <t>ΔΙΚΑΙΩΜΑΤΑ ΧΡΗΣΗΣ ΚΑΙ ΠΑΡΟΧΗΣ ΥΠΗΡΕΣΙΩΝ</t>
  </si>
  <si>
    <t>ΠΡΟΣΤΙΜΑ/ΠΡΟΣΕΠΙΒΑΡΥΝΣΕΙΣ</t>
  </si>
  <si>
    <t>ΈΣΟΔΑ ΠΟΛΙΤΙΣΤΙΚΩΝ ΥΠΗΡΕΣΙΩΝ ΚΑΙ ΕΚΔΗΛΩΣΕΩΝ</t>
  </si>
  <si>
    <t>Έσοδα Υδατοπρομήθειας</t>
  </si>
  <si>
    <t>4</t>
  </si>
  <si>
    <t>Άλλα Έσοδα Αγωγών</t>
  </si>
  <si>
    <t>Α9</t>
  </si>
  <si>
    <t>Αναφορά</t>
  </si>
  <si>
    <t>Λογιστικό Σχέδιο</t>
  </si>
  <si>
    <t>Έσοδα Γηροκομείου</t>
  </si>
  <si>
    <t>Έσοδα Παιδικού Σταθμού</t>
  </si>
  <si>
    <t>Έσοδα Βιβλιοθήκης</t>
  </si>
  <si>
    <t>FIMAS Ομαδα Άρθρων</t>
  </si>
  <si>
    <t>FIMAS Υποομαδα Άρθρων</t>
  </si>
  <si>
    <t>01000</t>
  </si>
  <si>
    <t>01040</t>
  </si>
  <si>
    <t>01100</t>
  </si>
  <si>
    <t>01200</t>
  </si>
  <si>
    <t>Δικαιώματα Καθαρισμού Οικοπέδων και Ανοικτών Χώρων</t>
  </si>
  <si>
    <t>01550</t>
  </si>
  <si>
    <t>01600</t>
  </si>
  <si>
    <t>01300</t>
  </si>
  <si>
    <t>01301</t>
  </si>
  <si>
    <t>Πληρωμές</t>
  </si>
  <si>
    <t>01500</t>
  </si>
  <si>
    <t>01501</t>
  </si>
  <si>
    <t>01521</t>
  </si>
  <si>
    <t>01520</t>
  </si>
  <si>
    <t>01570</t>
  </si>
  <si>
    <t>01551</t>
  </si>
  <si>
    <t>06000</t>
  </si>
  <si>
    <t>06020</t>
  </si>
  <si>
    <t>07000</t>
  </si>
  <si>
    <t>07030</t>
  </si>
  <si>
    <t>Α/Α</t>
  </si>
  <si>
    <t>Τράπεζα</t>
  </si>
  <si>
    <t>Σκοπός Δανείου</t>
  </si>
  <si>
    <t>Επιτόκιο</t>
  </si>
  <si>
    <t>Έτος</t>
  </si>
  <si>
    <t>Εγγυημένο</t>
  </si>
  <si>
    <t>Υπόλοιπο Δανείου</t>
  </si>
  <si>
    <t>Σύναψης</t>
  </si>
  <si>
    <t>από το Κράτος;</t>
  </si>
  <si>
    <t>(κεφάλαιο και τόκοι)</t>
  </si>
  <si>
    <t>NAI/OXI</t>
  </si>
  <si>
    <t>ΣΥΝΟΛΟ</t>
  </si>
  <si>
    <t>Καθυστερήσεις</t>
  </si>
  <si>
    <t>Κεφάλαιο</t>
  </si>
  <si>
    <t>Τόκοι</t>
  </si>
  <si>
    <t>Δόσεις 2016</t>
  </si>
  <si>
    <t>Δόσεις 2017</t>
  </si>
  <si>
    <t>Μείον</t>
  </si>
  <si>
    <t>11</t>
  </si>
  <si>
    <t>11.1</t>
  </si>
  <si>
    <t>Περιγραφή Δαπάνης</t>
  </si>
  <si>
    <t xml:space="preserve">Συνολικό ποσό </t>
  </si>
  <si>
    <t>(εάν υπάρχουν)</t>
  </si>
  <si>
    <t>Σκοπός Λογαριασμού</t>
  </si>
  <si>
    <t xml:space="preserve">Υπόλοιπο </t>
  </si>
  <si>
    <t>Πρόστιμα και Επιβαρύνσεις</t>
  </si>
  <si>
    <t>17</t>
  </si>
  <si>
    <t>18</t>
  </si>
  <si>
    <t>Αρ. τραπεζικού</t>
  </si>
  <si>
    <t>λογαριασμού</t>
  </si>
  <si>
    <t>Τράπεζα/Οργανισμός</t>
  </si>
  <si>
    <t>Έτος Αποπληρωμής</t>
  </si>
  <si>
    <t>Πλέον</t>
  </si>
  <si>
    <t>Υφιστάμενα Δάνεια που αποπληρώνονται από το κράτος</t>
  </si>
  <si>
    <t>Αρχικό Ποσό</t>
  </si>
  <si>
    <t>Δανείου</t>
  </si>
  <si>
    <t>Αναλήψεις</t>
  </si>
  <si>
    <t>Τόκοι και Τραπεζικές Χρεώσεις</t>
  </si>
  <si>
    <t>Υφιστάμενα Δάνεια που αποπληρώνονται από το Δήμο</t>
  </si>
  <si>
    <t>Τραπεζικοί Λογαριασμοί που χρησιμοποιούνται για λειτουργικούς σκοπούς</t>
  </si>
  <si>
    <t>Τόκοι Εισπρακτέοι</t>
  </si>
  <si>
    <t>Τραπεζικοί Λογαριασμοί που χρησιμοποιούνται για άλλους σκοπούς</t>
  </si>
  <si>
    <t>Όριο παρατραβήγματος (όπου ισχύει)</t>
  </si>
  <si>
    <t>Τόκοι Πληρωτέοι (με αρνητικό πρόσημο)</t>
  </si>
  <si>
    <t>Κατηγορία</t>
  </si>
  <si>
    <t>Υφιστάμενος</t>
  </si>
  <si>
    <t>Περιγραφή Έργου</t>
  </si>
  <si>
    <t>Σύνολο</t>
  </si>
  <si>
    <t>Ανεγερση, Επέκταση κ Βελτίωση Κτιρίων</t>
  </si>
  <si>
    <t>Άλλα Έργα (χώροι στάθμευσης, κοιμητήρια)</t>
  </si>
  <si>
    <t>Κατασκευαστικά Έργα (Πλατείες, πάρκα, αντιπλημμυρικά)</t>
  </si>
  <si>
    <t>Δρόμοι (και πεζόδρομοι, ποδηλατόδρομοι)</t>
  </si>
  <si>
    <t>Αγορά Γης και Κτιρίων (περιλ. Απαλλοτρ.)</t>
  </si>
  <si>
    <t>Επόμενα έτη</t>
  </si>
  <si>
    <t>Αναλήψεις από άλλους τραπ. Λογ</t>
  </si>
  <si>
    <t>Από λειτουργικά πλεονάσματα</t>
  </si>
  <si>
    <t>Ανάλυση κατά έτος:</t>
  </si>
  <si>
    <t>Χρεώστες</t>
  </si>
  <si>
    <t>Αρχικό Υπόλοιπο</t>
  </si>
  <si>
    <t>Τελικό Υπόλοιπο</t>
  </si>
  <si>
    <t>Πρόνοια για επισφαλείς χρεώστες</t>
  </si>
  <si>
    <t>Μείον: Διαγραφές/Εισπράξεις</t>
  </si>
  <si>
    <t>Τμήμα Αναπτύξεως Υδάτων</t>
  </si>
  <si>
    <t>Άλλες Κυβερνητικές Υπηρεσίες</t>
  </si>
  <si>
    <t>Άλλοι Δήμοι/ Κοινοτικά Συμβούλια</t>
  </si>
  <si>
    <t>Συμβούλια Υδατοπρομήθειας</t>
  </si>
  <si>
    <t>Συμβούλια Αποχετεύσεων</t>
  </si>
  <si>
    <t>ΑΗΚ</t>
  </si>
  <si>
    <t>Άλλοι Δημόσιοι Οργανισμοί</t>
  </si>
  <si>
    <t>ΧΥΤΥ</t>
  </si>
  <si>
    <t>Άλλοι πιστωτές</t>
  </si>
  <si>
    <t>Εισφορές Κοιν. Ασφ. κ.α. για μισθοδοσία</t>
  </si>
  <si>
    <t>Αιτιολογία για οφειλές πέραν των 90 ημερών</t>
  </si>
  <si>
    <t>Άδειες Οικοδομών και Διαχωρισμών</t>
  </si>
  <si>
    <t>Έσοδα Πολιτιστικών και άλλων Εκδηλώσεων</t>
  </si>
  <si>
    <t>Κρατική Χορηγία για απώλεια Διαπυλίων</t>
  </si>
  <si>
    <t>Καταθέσεις για εκτέλεση έργων (προϊόν δανείων)</t>
  </si>
  <si>
    <t>Συνοπτικός Πίνακας Προϋπολογισμού</t>
  </si>
  <si>
    <t>Αναφ</t>
  </si>
  <si>
    <t>Τόκοι Εισπρακτέοι που μπορούν να χρησιμοποιηθούν για κάλυψη λειτουργικών δαπανών</t>
  </si>
  <si>
    <t>Καταθέσεις για αποπληρωμή δανείων</t>
  </si>
  <si>
    <t>20</t>
  </si>
  <si>
    <t>Έργα Υποδομής (αποχετευτικά, βιομηχανικές ζώνες, αντιπλημμυρικά)</t>
  </si>
  <si>
    <t>Πηγές Χρηματοδότησης</t>
  </si>
  <si>
    <t>Άλλες Χορηγίες (τρέχουσες)</t>
  </si>
  <si>
    <t>Χορηγίες από τρίτους</t>
  </si>
  <si>
    <t>Τέλη Ακίνητης Ιδιοκτησίας</t>
  </si>
  <si>
    <t>Ενοίκια Άλλων Υποστατικών</t>
  </si>
  <si>
    <t>Ενοίκια Αγορών</t>
  </si>
  <si>
    <t>Χορηγία για Λατομικά Δικαιώματα</t>
  </si>
  <si>
    <t xml:space="preserve">Χορηγία για Πολεοδομικές Άδειες </t>
  </si>
  <si>
    <t>Πολεοδομικές Άδειες (αν εισπρατ από δημότες)</t>
  </si>
  <si>
    <t>Δικαιώματα Χρήσης Γηπέδων / Χώρων Πρασίνου</t>
  </si>
  <si>
    <t>Δαπάνες Υδατοπρομήθειας</t>
  </si>
  <si>
    <t>Χορηγίες από ΚΟΑ</t>
  </si>
  <si>
    <t>…</t>
  </si>
  <si>
    <t>Δικαιώματα Παροχής Υπηρεσιών σε άλλους Δήμους/Κ.Σ.</t>
  </si>
  <si>
    <t>Α1 Συνοπτικός Πίνακας</t>
  </si>
  <si>
    <t>ΔΗΜΟΣ ………………………..</t>
  </si>
  <si>
    <t>Δαπάνες</t>
  </si>
  <si>
    <t>Σύνολο Εσόδων</t>
  </si>
  <si>
    <t>Σύνολο Δαπανών</t>
  </si>
  <si>
    <t>Κατάσταση Ταμειακής Ροής</t>
  </si>
  <si>
    <t>Α10</t>
  </si>
  <si>
    <t>Α4&amp;Α5</t>
  </si>
  <si>
    <t>Α3 Έσοδα</t>
  </si>
  <si>
    <t>Α5 Δάνεια</t>
  </si>
  <si>
    <t>Α6 Τραπεζικοί Λογαριασμοί</t>
  </si>
  <si>
    <t>Άλλα Έσοδα ….</t>
  </si>
  <si>
    <t>Κέρδος από πώληση στοιχείων Πάγιου Ενεργητικού (εκτός ακίνητης περιουσίας)</t>
  </si>
  <si>
    <t>Κέρδος από πώληση γης και κτιρίων</t>
  </si>
  <si>
    <t>Α4 Δαπάνες και Άλλες Πληρωμές</t>
  </si>
  <si>
    <t>21</t>
  </si>
  <si>
    <t>ΔΑΠΑΝΕΣ ΠΟΥ ΠΕΡΙΛΑΜΒΑΝΟΝΤΑΙ ΣΤΗΝ ΚΑΤΑΣΤΑΣΗ ΣΥΝΟΛΙΚΩΝ ΕΣΟΔΩΝ (P&amp;L)</t>
  </si>
  <si>
    <t>Κεφαλαιουχικές Δαπάνες που κεφαλαιοποιούνται</t>
  </si>
  <si>
    <t>Αποσβέσεις</t>
  </si>
  <si>
    <t>Κεφαλαιουχικές Δαπάνες (που δεν κεφαλαιοπ)</t>
  </si>
  <si>
    <t>Εισπράξεις από χρεώστες προηγούμενων ετών</t>
  </si>
  <si>
    <t>1 Ιαν</t>
  </si>
  <si>
    <t>31 Δεκ</t>
  </si>
  <si>
    <t>Πλέον: Πρόνοια για το έτος</t>
  </si>
  <si>
    <t>Υπόλοιπο Χρεωστών μετά την Πρόνοια για επισφαλείς χρεώστες</t>
  </si>
  <si>
    <t>Μείον:</t>
  </si>
  <si>
    <t>Ζημιά από πώληση περιουσ. Στοιχείων</t>
  </si>
  <si>
    <t>Πλέον:</t>
  </si>
  <si>
    <t>Τιμολογηθέντα ποσά / Δαπάνες - Τρόπος υπολογισμού (από Πίνακα Α4)</t>
  </si>
  <si>
    <t>Πλέον: Τιμολογηθέντα ποσά/Δαπάνες (βλ πιο κάτω)</t>
  </si>
  <si>
    <t>Ανάλυση Υπολοίπου 31 Δεκεμβρίου:</t>
  </si>
  <si>
    <t>Οφειλες καθυστερ. πέραν των 90 ημερών</t>
  </si>
  <si>
    <t>Πιστωτές και Οφειλόμενα Έξοδα</t>
  </si>
  <si>
    <t>Οφειλές που δεν είναι καθυστερημένες</t>
  </si>
  <si>
    <t>Μείον: Πληρωμές τρέχοντος έτους</t>
  </si>
  <si>
    <t>Μείον: Πληρωμές προηγούμ. ετών</t>
  </si>
  <si>
    <t>Διαγραφές Χρεωστών</t>
  </si>
  <si>
    <t>Πρόβλεψη για Επισφαλείς Χρεώστες</t>
  </si>
  <si>
    <t>Μείον: Έσοδα που δεν αναμένεται να εισπραχθούν στο τρέχον έτος</t>
  </si>
  <si>
    <t>Ζημιά από πώληση περιουσ. στοιχείων</t>
  </si>
  <si>
    <t>Μείον: Κέρδος από πώληση περιουσ. στοιχείων</t>
  </si>
  <si>
    <t>Πλέον: Εισπράξεις από πώληση περιουσ. στοιχείων</t>
  </si>
  <si>
    <t>Μείον: Δαπάνες που δεν αναμένεται να πληρωθούν στο τρέχον έτος</t>
  </si>
  <si>
    <t>Πληρωμές προς πιστωτές προηγούμενων ετών</t>
  </si>
  <si>
    <t>Ταμειακή Ροή από λειτουργικές δραστηριότητες</t>
  </si>
  <si>
    <t>Τραπεζικοί λογαριασμοί που χρησιμοποιούνται για λειτουργικούς σκοπούς</t>
  </si>
  <si>
    <t>Υπόλοιπο 31 Δεκεμβρίου</t>
  </si>
  <si>
    <t>Υπόλοιπο 1 Ιανουαρίου</t>
  </si>
  <si>
    <t>ΕΣΟΔΑ ΠΟΥ ΠΕΡΙΛΑΜΒΑΝΟΝΤΑΙ ΣΤΗΝ ΚΑΤΑΣΤΑΣΗ ΣΥΝΟΛΙΚΩΝ ΕΣΟΔΩΝ (P&amp;L)</t>
  </si>
  <si>
    <t>Πλεόνασμα</t>
  </si>
  <si>
    <t>Πληρωμές για Αναπτυξιακά Έργα</t>
  </si>
  <si>
    <t>ΆΛΛΕΣ ΣΗΜΑΝΤΙΚΕΣ ΕΙΣΠΡΑΞΕΙΣ ΚΑΙ ΠΛΗΡΩΜΕΣ</t>
  </si>
  <si>
    <t>Κεφαλαιουχικές Δαπάνες που κεφαλ ως Πάγιο Ενεργητικό</t>
  </si>
  <si>
    <t>Α2 Κατάσταση Ταμειακής Ροής</t>
  </si>
  <si>
    <t>Εγκεκριμένος Προϋπολογισμός</t>
  </si>
  <si>
    <t>Α4,Α5&amp;Α6</t>
  </si>
  <si>
    <t>Αναπτυξιακά Έργα που υλοποιούνται από το Δήμο</t>
  </si>
  <si>
    <t>2017</t>
  </si>
  <si>
    <t>2016</t>
  </si>
  <si>
    <t>Α11</t>
  </si>
  <si>
    <t>Επαληθεύσεις</t>
  </si>
  <si>
    <t>Αναλήψεις από υφιστάμενα δάνεια</t>
  </si>
  <si>
    <t>Αναλήψεις από νέα δάνεια</t>
  </si>
  <si>
    <t>A5</t>
  </si>
  <si>
    <t>A8</t>
  </si>
  <si>
    <t>Αναλήψεις για αναπτυξιακά έργα</t>
  </si>
  <si>
    <t>Αναλήψεις για κεφαλαιουχικές μεταβιβάσεις</t>
  </si>
  <si>
    <t>Διαφορές</t>
  </si>
  <si>
    <t>Α7 Ειδικά Ταμεία</t>
  </si>
  <si>
    <t>Ταμείο Εξαγοράς Χώρων Στάθμευσης</t>
  </si>
  <si>
    <t>Πλέον: Έσοδα Έτους</t>
  </si>
  <si>
    <t>Πλέον: Τόκοι Εισπρακτέοι</t>
  </si>
  <si>
    <t>Μείον: Αναλήψεις για έργα</t>
  </si>
  <si>
    <t>Ταμεία Εξαγοράς Ανοικτών Χώρων / Χώρων Πρασίνου</t>
  </si>
  <si>
    <t>Α10 Άλλα Στοιχεία Ενεργητικού και Παθητικού</t>
  </si>
  <si>
    <t>Α11 Δεσμεύσεις που προκύπτουν από συμβάσεις / αποφάσεις</t>
  </si>
  <si>
    <t>Α12</t>
  </si>
  <si>
    <t>Ειδικά Ταμεία</t>
  </si>
  <si>
    <t>Ταμεία Κληροδοτημάτων</t>
  </si>
  <si>
    <t>Μείον: Αναλήψεις</t>
  </si>
  <si>
    <t>Ταμείο Κοιμητηρίου</t>
  </si>
  <si>
    <t>Άλλα Ειδικά Ταμεία</t>
  </si>
  <si>
    <t>Κοινωνικές και Πολιτιστικές Δαπάνες</t>
  </si>
  <si>
    <t>22</t>
  </si>
  <si>
    <t>Α9 Κεφαλαιουχικές Μεταβιβάσεις (Συνεισφορά Δήμου) για έργα που υλοποιούνται από το Κράτος</t>
  </si>
  <si>
    <t>Κεφαλαιουχικές Μεταβιβάσεις (Συνεισφορά Δήμου) για έργα που υλοποιούνται από το Κράτος</t>
  </si>
  <si>
    <t>Α4&amp;Α9</t>
  </si>
  <si>
    <t>A9</t>
  </si>
  <si>
    <t>Α8&amp;Α9</t>
  </si>
  <si>
    <t xml:space="preserve">Α8 </t>
  </si>
  <si>
    <t>Α4&amp;A9</t>
  </si>
  <si>
    <t>Αναλήψεις από άλλους λογαριασμούς</t>
  </si>
  <si>
    <t>Μείον: Αναλήψεις για έργα κ άλλους σκοπούς</t>
  </si>
  <si>
    <t>Α2&amp;Α7</t>
  </si>
  <si>
    <t>Ταμείο Συντάξεων και Φιλοδωρημάτων και Χηρών&amp;Ορφανών</t>
  </si>
  <si>
    <t>Εισφορές έτους από το Δήμο</t>
  </si>
  <si>
    <t>Εισφορές έτους από τους Υπαλλήλους</t>
  </si>
  <si>
    <t>Μείον: Συντάξεις &amp;Φιλοδ Πληρωτέα</t>
  </si>
  <si>
    <t>Μη χρηματοδουμενο αναλογιστικό (έλλειμμα)/πλεόνασμα</t>
  </si>
  <si>
    <t>Πλέον: Τιμολογηθέντα ποσά/Έσοδα</t>
  </si>
  <si>
    <t>Ανάκτηση Εξόδων Κοιμητηρίου/Δικαιώματα Ταφής</t>
  </si>
  <si>
    <t>Δικαιώματα Χρήσης Άλλων Δημοτικών Υποστατικών και Χώρων (μουσεία κλπ)</t>
  </si>
  <si>
    <t>Χορηγία από Ευρωπαϊκά Προγράμματα</t>
  </si>
  <si>
    <t>Άδειες Παροχής Υπηρεσιών/Διευκολύνσεων στην παραλία</t>
  </si>
  <si>
    <t>Έσοδα από Διαφημίσεις</t>
  </si>
  <si>
    <t>Δικαιώματα Έκδοσης Πιστοποιητικών (Υγειονομ κλπ)</t>
  </si>
  <si>
    <t>Μεταφορά ντεποζίτων/καταθέσεων</t>
  </si>
  <si>
    <t>Έσοδα Ειδικών Ταμείων (Εξαγ. Χώρων Σταθμ/Πρασινου, Κοιμητήρια κλπ)</t>
  </si>
  <si>
    <t>Δαπάνες από Ειδικά Ταμεία (Εξαγ. Χώρων Σταθμ/Πρασινου, Κοιμητήρια κλπ)</t>
  </si>
  <si>
    <t>Αναλήψεις από άλλους τραπ. Λογ και Ειδικά Ταμεία</t>
  </si>
  <si>
    <t>Αναλήψεις από άλλους λογαριασμούς κ Ειδικά Ταμεία</t>
  </si>
  <si>
    <t>Πλέον: Τιμολογηθέντα ποσά για Αναπτυξιακά Έργα</t>
  </si>
  <si>
    <t>Μείον: Πληρωμές για Αναπτυξιακά Έργα</t>
  </si>
  <si>
    <t>Προβλέψεις</t>
  </si>
  <si>
    <t>Φόρος Ιπποδρομιακών Στοιχημάτων</t>
  </si>
  <si>
    <t>Τραπεζικοί λογαριασμοί που χρησιμοποιούνται για άλλους σκοπούς</t>
  </si>
  <si>
    <t>Αρχικό Υπόλοιπο περιόδου</t>
  </si>
  <si>
    <t>Πλέον: Μεταφορές από ταμειακά διαθέσιμα</t>
  </si>
  <si>
    <t xml:space="preserve">Μείον: Αναλήψεις </t>
  </si>
  <si>
    <t>Τελικό Υπόλοιπο περιόδου</t>
  </si>
  <si>
    <t>02001  Αντιμισθία Δημάρχου</t>
  </si>
  <si>
    <t>02002  Αποζημιώσεις Δημοτικών Συμβούλων</t>
  </si>
  <si>
    <t>02003  Έξοδα Παραστάσεως Δημάρχου</t>
  </si>
  <si>
    <t xml:space="preserve">02102  Βασικοί Μισθοί </t>
  </si>
  <si>
    <t xml:space="preserve">02103  Τιμαριθμικό Επίδομα </t>
  </si>
  <si>
    <t xml:space="preserve">02306  Υπερωρίες </t>
  </si>
  <si>
    <t>02307  Επίδομα Επιφυλακής</t>
  </si>
  <si>
    <t xml:space="preserve">02308  Επιδόματα </t>
  </si>
  <si>
    <t>02051 Συντάξεις πρώην Δημάρχων</t>
  </si>
  <si>
    <t>02052 Εφάπαξ τέως Δημάρχου</t>
  </si>
  <si>
    <t>02151  Ταμείο Κοινωνικών Ασφαλίσεων</t>
  </si>
  <si>
    <t>02152  Ταμείο Πλεονάζοντος Προσωπικού</t>
  </si>
  <si>
    <t>02153  Ταμείο ΑνΑΔ</t>
  </si>
  <si>
    <t xml:space="preserve">02154  Ταμείο Κοινωνικής Συνοχής </t>
  </si>
  <si>
    <t>03001  Έξοδα Κινήσεως</t>
  </si>
  <si>
    <t>03002  Επίδομα Εκτός  Έδρας</t>
  </si>
  <si>
    <t>03021 Ηλεκτροφωτισμός Δημοτικών Υποστατικών</t>
  </si>
  <si>
    <t>03022 Ασφάλιστρα Δημοτικής Περιουσίας</t>
  </si>
  <si>
    <t>03023 Ασφάλιστρα Οχημάτων</t>
  </si>
  <si>
    <t>03024 Ασφάλιστρα Αστικής Ευθύνης</t>
  </si>
  <si>
    <t>03026 Γραφική Ύλη και Εκτυπωτικά</t>
  </si>
  <si>
    <t>03027 Ελεγκτικά Δικαιώματα</t>
  </si>
  <si>
    <t>03028 Δικαστικά και Δικηγορικά Έξοδα</t>
  </si>
  <si>
    <t>03029 Τηλεφωνικά και Ταχυδρομικά Τέλη</t>
  </si>
  <si>
    <t>03030 Δημοσιεύσεις</t>
  </si>
  <si>
    <t>03031 Αποχετευτικά – Υδατοπρομήθεια</t>
  </si>
  <si>
    <t>03032 Ενοίκια</t>
  </si>
  <si>
    <t>03033 Έξοδα Φιλοξενίας και Δημοσίων Σχέσεων</t>
  </si>
  <si>
    <t>03034 Εφημερίδες και Περιοδικά</t>
  </si>
  <si>
    <t>03035 Επιμόρφωση Προσωπικού</t>
  </si>
  <si>
    <t>03036 Στολές Εργατοϋπαλλήλων</t>
  </si>
  <si>
    <t>03037 Μελέτες</t>
  </si>
  <si>
    <t>03038 Καύσιμα Θερμάνσεων</t>
  </si>
  <si>
    <t>03039 Αγορές Υλικών Καθαρισμού</t>
  </si>
  <si>
    <t>03040 Συμμετοχή σε Συνέδρια/Σεμινάρια</t>
  </si>
  <si>
    <t>03041 Συμμετοχή σε Ευρωπαϊκά Προγράμματα</t>
  </si>
  <si>
    <t>03043 Επαγγελματικές Συνδρομές και Συνεισφορές</t>
  </si>
  <si>
    <t>03044 Καύσιμα και Μηχανέλαια Οχημάτων και Μηχανημάτων</t>
  </si>
  <si>
    <t>03045 Επιδιορθώσεις επίπλων και σκευών</t>
  </si>
  <si>
    <t>03046 Επιδιορθώσεις εργαλείων και εξοπλισμού</t>
  </si>
  <si>
    <t>03048 Συντηρήσεις/Επιδιορθώσεις Οχημάτων/Μηχανημάτων</t>
  </si>
  <si>
    <t>03049 Συντήρηση Δημοτικών Υποστατικών</t>
  </si>
  <si>
    <t>03050 Διάφορα</t>
  </si>
  <si>
    <t>03101 Αγορά Νερού</t>
  </si>
  <si>
    <t>03102 Κατανάλωση Ηλεκτρικού Ρεύματος Υδραντλιών</t>
  </si>
  <si>
    <t>03103 Συντήρηση και Βελτίωση Δικτύου Υδατοπρομήθειας</t>
  </si>
  <si>
    <t>03104 Εγκατάσταση Υδρομετρητών</t>
  </si>
  <si>
    <t>03105 Κόστος Υδρομετρητών</t>
  </si>
  <si>
    <t>03106 Άλλα έξοδα Υδατοπρομήθειας</t>
  </si>
  <si>
    <t>03401 Καθαρισμός Οικοπέδων και Εκστρατείες Καθαριότητας</t>
  </si>
  <si>
    <t xml:space="preserve">03402 Καθαριότητα δρόμων και δημόσιων χώρων (παροχή </t>
  </si>
  <si>
    <t xml:space="preserve">            υπηρεσιών από τρίτους) – Αγορά Υπηρεσιών</t>
  </si>
  <si>
    <t>03403 Δικαιώματα χώρων υγειονομικής ταφής σκυβάλων</t>
  </si>
  <si>
    <t xml:space="preserve">03404  Έξοδα ανακύκλωσης </t>
  </si>
  <si>
    <t>03581 Παροχή υπηρεσιών από τρίτους</t>
  </si>
  <si>
    <t>03582 Σχολικοί Τροχονόμοι</t>
  </si>
  <si>
    <t>04151 Φιλανθρωπικές Συνεισφορές</t>
  </si>
  <si>
    <t>04152 Συνεισφορά στο σχέδιο Αθλητισμός Για Όλους (ΑΓΟ)</t>
  </si>
  <si>
    <t>04153 Αποχετευτικά τέλη προς Συμβ. Αποχετεύσεων</t>
  </si>
  <si>
    <t>04154 Εισφορές σε άλλους οργανισμούς για σκοπούς λειτουργίας</t>
  </si>
  <si>
    <t>06101 Τραπεζικοί Τόκοι για παρατραβήγματα</t>
  </si>
  <si>
    <t>06102 Τόκοι Ομολόγων</t>
  </si>
  <si>
    <t>06103 Τόκοι Δανείων – υφιστάμενων</t>
  </si>
  <si>
    <t>06104 Τόκοι Δανείων – νέων</t>
  </si>
  <si>
    <t>06105 Τραπεζικές Χρεώσεις και Δικαιώματα Παρατραβήγματος</t>
  </si>
  <si>
    <t>06106 Συναλλαγματικές Διαφορές</t>
  </si>
  <si>
    <t>06251 Αποσβέσεις Κτιρίων και Έργων Υποδομής</t>
  </si>
  <si>
    <t>06252 Αποσβέσεις Μηχανημάτων, Οχημάτων και Εξοπλισμού</t>
  </si>
  <si>
    <t>06502 Ζημιά από πώληση γης και κτιρίων</t>
  </si>
  <si>
    <t>07101 Απαλλοτριώσεις (για διεύρυνση οδών)</t>
  </si>
  <si>
    <t>07150  Αγορά Εξοπλισμού</t>
  </si>
  <si>
    <t>07151 Αγορά επίπλων, σκευών, βιβλίων και εξοπλισμού</t>
  </si>
  <si>
    <t>07152 Αγορά οχημάτων και μηχανημάτων</t>
  </si>
  <si>
    <t xml:space="preserve">07153 Αγορά προγραμμάτων μηχανογράφησης </t>
  </si>
  <si>
    <t>08001 Επεκτάσεις και Βελτιώσεις κτιρίων</t>
  </si>
  <si>
    <t>08002 Ανάπτυξη νέων χώρων πρασίνου</t>
  </si>
  <si>
    <t>08003 Οδικά έργα</t>
  </si>
  <si>
    <t>08004 Βελτίωση υφιστάμενων χώρων στάθμευσης</t>
  </si>
  <si>
    <t>10101 Δόσεις Δανείων – υφιστάμενων</t>
  </si>
  <si>
    <t>10102 Δόσεις Δανείων – νέων</t>
  </si>
  <si>
    <t>Αναθεωρημένες Δαπάνες</t>
  </si>
  <si>
    <t>06501 Ζημιά από πώληση στοιχείων Πάγιου Ενεργητικού (εκτός ακίνητης περιουσίας)</t>
  </si>
  <si>
    <t>α</t>
  </si>
  <si>
    <t>β</t>
  </si>
  <si>
    <t>γ</t>
  </si>
  <si>
    <t>Κεφαλαιουχικές Δαπάνες που κεφαλαιοποιούνται ως Πάγιο Ενεργητικό</t>
  </si>
  <si>
    <t>Άλλες Πληρωμες που αφορούν περουσιακά στοιχεία και δάνεια</t>
  </si>
  <si>
    <t>04170  Κεφαλαιουχικές Μεταβιβάσεις</t>
  </si>
  <si>
    <t>04171 Συνεισφορά για αναπτυξιακά έργα που υλοποιεί το κράτος</t>
  </si>
  <si>
    <t>04172 Εισφορές σε άλλους οργανισμούς για κεφαλαιουχικές δαπάνες</t>
  </si>
  <si>
    <t xml:space="preserve">04155 Συνεισφορά στην Ένωση Δήμων </t>
  </si>
  <si>
    <t>Αμοιβές Δημάρχου και Δημοτικού Συμβουλίου</t>
  </si>
  <si>
    <r>
      <t>02304  Δέκατος Τρίτος (13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 xml:space="preserve">) Μισθός </t>
    </r>
  </si>
  <si>
    <r>
      <t>02305  Δέκατος Τέταρτος (14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 xml:space="preserve">) Μισθός </t>
    </r>
  </si>
  <si>
    <r>
      <t xml:space="preserve">08000  </t>
    </r>
    <r>
      <rPr>
        <b/>
        <u/>
        <sz val="11"/>
        <color indexed="8"/>
        <rFont val="Calibri"/>
        <family val="2"/>
        <charset val="161"/>
      </rPr>
      <t>Ανεγέρσεις-Επεκτάσεις Κτιρίων</t>
    </r>
  </si>
  <si>
    <r>
      <t xml:space="preserve">10100 </t>
    </r>
    <r>
      <rPr>
        <b/>
        <u/>
        <sz val="11"/>
        <color indexed="8"/>
        <rFont val="Calibri"/>
        <family val="2"/>
        <charset val="161"/>
      </rPr>
      <t>Αποπληρωμές Δανείων (χωρίς τόκους)</t>
    </r>
  </si>
  <si>
    <t>02004  Έξοδα Παραστάσεως Δημοτικών Συμβούλων</t>
  </si>
  <si>
    <t>02301  Βασικά Ημερομίσθια Εργατών</t>
  </si>
  <si>
    <t>02302  Τιμαριθμικό Επίδομα Εργατών</t>
  </si>
  <si>
    <t>Έκτακτο Εργατικό Προσωπικό</t>
  </si>
  <si>
    <t>02156  Ταμείο Ευημερίας Υπαλλήλων και Εργατών</t>
  </si>
  <si>
    <t>Σύνολο Εισφορών Εργοδότη</t>
  </si>
  <si>
    <t>Σύνολο Δαπανών για Μισθούς και Ημερομίσθια</t>
  </si>
  <si>
    <t>Μείον: Προκαταβολές για αναπτυξιακά έργα</t>
  </si>
  <si>
    <t>Μείον: Διαγραφές χρεωστών</t>
  </si>
  <si>
    <t>Συνολικός Προϋπολογισμός Έργου</t>
  </si>
  <si>
    <t>Συνεισφορά 
Δήμου</t>
  </si>
  <si>
    <t>Μουσεία</t>
  </si>
  <si>
    <t>Πλατείες, Πάρκα και Εξωραϊστικά Σχέδια</t>
  </si>
  <si>
    <t>Δημιουργία Πολιτιστικών Κέντρων / Αιθουσών
Πολλαπλών Χρήσεων</t>
  </si>
  <si>
    <t>Ανάπλαση Παραδοσιακών Πυρήνων /
Ιστορικών Κέντρων</t>
  </si>
  <si>
    <t>Κατασκευαστικά Έργα  (αντιπλημμυρικά)</t>
  </si>
  <si>
    <t>ΤΙΤΛΟΣ ΘΕΣΗΣ</t>
  </si>
  <si>
    <t>Κλίμακα</t>
  </si>
  <si>
    <t>Ε</t>
  </si>
  <si>
    <t>02155  Εισφορές στο Ταμείο Συντάξεων και Φιλοδωρημάτων</t>
  </si>
  <si>
    <t>03309 Βασικά Ημερομίσθια Εργατών</t>
  </si>
  <si>
    <t>03310 Τιμαριθμικό Επίδομα Εργατών</t>
  </si>
  <si>
    <t>03311 Υπερωρίες Εργατών</t>
  </si>
  <si>
    <t>03312 Επιδόματα Εργατών</t>
  </si>
  <si>
    <t xml:space="preserve">Έκτακτο/Αορίστου Υπαλληλικό Προσωπικό </t>
  </si>
  <si>
    <t>Διοικητικές/Λειτουργικές Δαπάνες  Δημοτικής Ωφέλειας</t>
  </si>
  <si>
    <t>P4</t>
  </si>
  <si>
    <t>06253 Χρεωλύσεις Αυλων Περουσιακών Στοιχείων</t>
  </si>
  <si>
    <t xml:space="preserve">03047 Έξοδα Μηχανογράφησης </t>
  </si>
  <si>
    <t>02101 Μόνιμο Υπαλληλικό Προσωπικό</t>
  </si>
  <si>
    <t>02100 Μισθοί και Ημερομίσθια</t>
  </si>
  <si>
    <t>02300  Μόνιμο Εργατικό Προσωπικό</t>
  </si>
  <si>
    <t>02000 Αμοιβές Δημάρχου και Δημοτικού Συμβουλίου</t>
  </si>
  <si>
    <t>02050 Συντάξεις και Εφάπαξ ποσά πρώην Δημάρχων</t>
  </si>
  <si>
    <r>
      <t>02104  Δέκατος Τρίτος (13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>) Μισθός</t>
    </r>
  </si>
  <si>
    <r>
      <t>02105 Δέκατος Τέταρτος (14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>) Μισθός</t>
    </r>
  </si>
  <si>
    <t xml:space="preserve">02106  Βασικοί Μισθοί </t>
  </si>
  <si>
    <t xml:space="preserve">02107  Τιμαριθμικό Επίδομα </t>
  </si>
  <si>
    <r>
      <t>02108 Δέκατος Τρίτος (13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>) Μισθός</t>
    </r>
  </si>
  <si>
    <r>
      <t>02109  Δέκατος Τέταρτος (14</t>
    </r>
    <r>
      <rPr>
        <vertAlign val="superscript"/>
        <sz val="11"/>
        <color indexed="8"/>
        <rFont val="Calibri"/>
        <family val="2"/>
        <charset val="161"/>
      </rPr>
      <t>ος</t>
    </r>
    <r>
      <rPr>
        <sz val="11"/>
        <color theme="1"/>
        <rFont val="Calibri"/>
        <family val="2"/>
        <charset val="161"/>
        <scheme val="minor"/>
      </rPr>
      <t>) Μισθός</t>
    </r>
  </si>
  <si>
    <t xml:space="preserve">02112 Υπερωρίες </t>
  </si>
  <si>
    <t>02115 Επιδόματα</t>
  </si>
  <si>
    <t>02150 Εισφορές Εργοδότη για Μόνιμο/ Έκτακτο Υπαλληλικό Προσωπικό και Μόνιμο / Έκτακτο Εργατικό Προσωπικό</t>
  </si>
  <si>
    <t xml:space="preserve">02157  Ιατροφαρμακευτική Περίθαλψη </t>
  </si>
  <si>
    <t>02320  Ταμείο Προνοίας Εργατών</t>
  </si>
  <si>
    <t xml:space="preserve">03020 Λειτουργικές Δαπάνες   </t>
  </si>
  <si>
    <t>03025 Ασφάλιστρα Εργατουπαλλήλων/Ασφάλεια Ευθύνης Εργοδότη</t>
  </si>
  <si>
    <t>03100 Δαπάνες Υδατοπρομήθειας</t>
  </si>
  <si>
    <t>03000 Οδοιπορικά</t>
  </si>
  <si>
    <t>Σύνολο - Δαπάνων Προσωπικού</t>
  </si>
  <si>
    <t>Σύνολο - Δαπάνων Οδοιπορικών</t>
  </si>
  <si>
    <t>Σύνολο Δαπανών Υδατοπρομήθειας</t>
  </si>
  <si>
    <t xml:space="preserve">03150 Κοινωνικές και Πολιτιστικές Δαπάνες     </t>
  </si>
  <si>
    <t xml:space="preserve">Σύνολο </t>
  </si>
  <si>
    <t>03151 Έξοδα Πολιτιστικών Υπηρεσιών και Άλλων Εκδηλώσεων</t>
  </si>
  <si>
    <t>03170  Έξοδα Κοινωνικών Υπηρεσιών</t>
  </si>
  <si>
    <t xml:space="preserve">03152  Έξοδα Πολιτιστικών Εκδηλώσεων </t>
  </si>
  <si>
    <t>03153  Έξοδα Αθλητικών Εκδηλώσεων</t>
  </si>
  <si>
    <t>03154  Έξοδα Εορταστικών Εκδηλώσεων</t>
  </si>
  <si>
    <t>03155  Έξοδα Επιμορφωτικών και Πολιτιστικών Υπηρεσιών</t>
  </si>
  <si>
    <t>03156  Έξοδα Διάκοσμου</t>
  </si>
  <si>
    <t>03157  Άλλα Έξοδα Εκδηλώσεων</t>
  </si>
  <si>
    <t>03181 Ηλεκτροφωτισμός Πόλης</t>
  </si>
  <si>
    <t>03182 Πινακίδες Ονομασίας Δρόμων</t>
  </si>
  <si>
    <t>03184 Αδέσποτα ζώα (καταφύγια, θανάτωση κλπ.)</t>
  </si>
  <si>
    <t>03185 Έξοδα Λειτουργίας Κοιμητηρίου</t>
  </si>
  <si>
    <t>03186 Λειτουργία Ζωολογικού Κήπου</t>
  </si>
  <si>
    <t>03188 Λειτουργία Ναυαγοσωστικής Μονάδας</t>
  </si>
  <si>
    <t>03189 Λειτουργία Δημοτικού Γηπέδου</t>
  </si>
  <si>
    <t>03190 Συντηρήση Κοινοτικών Χώρων   (Δαπάνες Βιοτεχνικής Περιοχής)</t>
  </si>
  <si>
    <t>03191 Συντηρήση Μνημείων</t>
  </si>
  <si>
    <t xml:space="preserve">03193 Συντηρήση Φώτων Τροχαίας </t>
  </si>
  <si>
    <t>03194 Έξοδα προστασίας κοινού από επικίνδυνες οικοδομές</t>
  </si>
  <si>
    <t>03195 Συντήρηση αντιπλημμυρικών έργων</t>
  </si>
  <si>
    <t>03196 Επιστροφή Εισπράξεων προηγούμενων χρόνων</t>
  </si>
  <si>
    <t>03197 Εκμίσθωση Μηχανημάτων</t>
  </si>
  <si>
    <t>03198 Επιστροφές Καταθέσεων (Ντεποζίτων)</t>
  </si>
  <si>
    <t>03300 Υπηρεσίες Δημοτικής Ωφέλειας -Διάφορες Συντηρήσεις</t>
  </si>
  <si>
    <t>03400 Διαχείριση Αποβλήτων</t>
  </si>
  <si>
    <t>03580 Αγορά Υπηρεσιών</t>
  </si>
  <si>
    <t>Σύνολο Διαχείρισης Αποβλήτων</t>
  </si>
  <si>
    <t>Σύνολο Αγοράς Υπηρεσιών</t>
  </si>
  <si>
    <t>04150 Τρέχουσες Μεταβιβάσεις</t>
  </si>
  <si>
    <t>Σύνολο Τρέχουσων Μεταβιβάσεων</t>
  </si>
  <si>
    <t>Σύνολο Κεφαλαιουχικων Μεταβιβάσεων</t>
  </si>
  <si>
    <t>06100 Τόκοι και Τραπεζικές Χρεώσεις</t>
  </si>
  <si>
    <t>Σύνολο Τόκων και Τραπεζικών Χρεώσεων</t>
  </si>
  <si>
    <t>06250 Αποσβέσεις</t>
  </si>
  <si>
    <t>Σύνολο Αποσβέσεων</t>
  </si>
  <si>
    <t xml:space="preserve">06500 Ζημιές από την Πώληση Παγίων του Δήμου </t>
  </si>
  <si>
    <t xml:space="preserve">Σύνολο Ζημιών από την Πώληση Παγίων του Δήμου </t>
  </si>
  <si>
    <t>06550 Επισφαλείς Χρεώστες</t>
  </si>
  <si>
    <t>06551 Διαγραφές Χρεωστών</t>
  </si>
  <si>
    <t>Σύνολο  Επισφαλών Χρεώστων</t>
  </si>
  <si>
    <t xml:space="preserve">Ημερομηνία Έναρξης του  Έργου </t>
  </si>
  <si>
    <t xml:space="preserve">Ημερομηνία Αποπεράτωσης του  Έργου </t>
  </si>
  <si>
    <t xml:space="preserve">Σύνολο Άλλων Πληρωμων που αφορούν περουσιακά στοιχεία </t>
  </si>
  <si>
    <t>Σύνολο  Αποπληρωμων Δανείων</t>
  </si>
  <si>
    <t>Σύνολο Αμοιβών Δημάρχων</t>
  </si>
  <si>
    <t xml:space="preserve">Σύνολο  </t>
  </si>
  <si>
    <t>Σύνολο Λειτουργικών Δαπάνων (περ. οδοιπορικών)</t>
  </si>
  <si>
    <t>Συνολό  Κοινωνικών και Πολιτιστικών Δαπανών</t>
  </si>
  <si>
    <t>03183 Αναλύσεις Υγειονομείου</t>
  </si>
  <si>
    <t>Σύνολο Διοικητικών/Λειτουργικών Δαπανών Δημοτικής Ωφέλειας</t>
  </si>
  <si>
    <t>03180 Δαπάνες  Δημοτικής Ωφέλειας</t>
  </si>
  <si>
    <t>Σύνολο Δαπάνων  Δημοτικής Ωφέλειας</t>
  </si>
  <si>
    <t>Σύνολο Υπηρεσίων Δημοτικής Ωφέλειας -Διάφορες Συντηρήσεις (Κεφαλαιουχικές Δαπάνες που δεν κεφαλαιοποιούνται)</t>
  </si>
  <si>
    <t>A6</t>
  </si>
  <si>
    <t>Προβλεπόμενα Έσοδα</t>
  </si>
  <si>
    <t>Δόσεις 2018</t>
  </si>
  <si>
    <t>2018</t>
  </si>
  <si>
    <t>A10</t>
  </si>
  <si>
    <t>ΣΥΝΟΛΟ ΔΑΠΑΝΩΝ</t>
  </si>
  <si>
    <t>δεσμεύσεων έτους 2018</t>
  </si>
  <si>
    <t>Σύνολο Ανάλυση κατά έτος</t>
  </si>
  <si>
    <t>Συνολικός Προϋπολογισμός Νέου  Έργου</t>
  </si>
  <si>
    <t xml:space="preserve">02116  Υπερωρίες </t>
  </si>
  <si>
    <t>02117 Επιδόματα</t>
  </si>
  <si>
    <t>03301 Συντήρηση και Βελτίωση Οδών</t>
  </si>
  <si>
    <t>03302 Συντηρήσεις Πεζοδρομίων, Νησίδων, Κυκλοφοριακών Κόμβων, Διαβάσεων Πεζών, Σήμανση Οδών, Στέγαστρα Λεωφορείων κ.α.</t>
  </si>
  <si>
    <t>03303 Συντήρηση Χώρων Πρασίνου</t>
  </si>
  <si>
    <t>03304 Συντήρηση Χώρων Στάθμευσης</t>
  </si>
  <si>
    <t>06552 Πρόβλεψη για Επισφαλείς Χρεώστες</t>
  </si>
  <si>
    <t>Μείον: Εισπράξεις φορολογιών τρέχοντος έτους</t>
  </si>
  <si>
    <t>Μείον: Εισπράξεις καθυστερημένων προηγούμ. ετών</t>
  </si>
  <si>
    <t>Χορηγίες ΕΕ προς Δήμο</t>
  </si>
  <si>
    <t>Κρατικές Χορηγίες (κεφαλαιουχικές) - Συνεισφορά Κράτους</t>
  </si>
  <si>
    <t>Περιγραφή Έργου (ανά έργο)</t>
  </si>
  <si>
    <t xml:space="preserve">Προυπολογισμός </t>
  </si>
  <si>
    <t xml:space="preserve">Εγκεκριμένος Προυπολογισμός </t>
  </si>
  <si>
    <t>Ταμείο Ιατροφαρμακευτικής περίθαλψης Συνταξιούχων</t>
  </si>
  <si>
    <t>Εισφορές στο Ταμείο Χηρών και Ορφανών</t>
  </si>
  <si>
    <t>Φιλοδωρήματα πρόωρης αφυπηρέτησης εκτός Σχεδίου Συντάξεων</t>
  </si>
  <si>
    <t>Μεταφορές προς άλλους τραπεζικούς λογαριασμούς</t>
  </si>
  <si>
    <t>Δικαιώματα Μίσθωσης Βιοτεχνικών Τεμαχίων</t>
  </si>
  <si>
    <t>Δόσεις 2019</t>
  </si>
  <si>
    <t>2019</t>
  </si>
  <si>
    <t xml:space="preserve">Παρούσα αξία υποχρεώσεων του Ταμείου σύμφωνα με την πιο πρόσφατη αναλογιστική εκτίμηση </t>
  </si>
  <si>
    <t>δεσμεύσεων έτους 2019</t>
  </si>
  <si>
    <r>
      <t>03313 Δέκατος Τρίτος (13</t>
    </r>
    <r>
      <rPr>
        <vertAlign val="superscript"/>
        <sz val="11"/>
        <rFont val="Calibri"/>
        <family val="2"/>
        <charset val="161"/>
      </rPr>
      <t>ος</t>
    </r>
    <r>
      <rPr>
        <sz val="11"/>
        <rFont val="Calibri"/>
        <family val="2"/>
        <charset val="161"/>
      </rPr>
      <t>) Μισθός</t>
    </r>
  </si>
  <si>
    <t>02321 Άλλες παροχές / ωφελήματα</t>
  </si>
  <si>
    <t>02322 Φιλοδώρημα πρόωρης αφυπηρέτησης σχεδίου Ταμείου Συντάξεων</t>
  </si>
  <si>
    <t>02323 Ταμείο Προνοίας Εργατών και Μη Συντάξιμων Υπαλλήλων</t>
  </si>
  <si>
    <t>03051 Έξοδα Γραφείου Πολιτικών Γάμων</t>
  </si>
  <si>
    <t>03187Λειτουργία Δημοτικού Κολυμβητηρίου / Αθλητικών Εγκαταστάσεων</t>
  </si>
  <si>
    <t>03192 Συντηρήση και Επέκταση Οδικού Φωτισμού</t>
  </si>
  <si>
    <t>03199 Λειτουργία Δημοτικής Βιβλιοθήκης</t>
  </si>
  <si>
    <t>03200 Λειτουργία Δημοτικού Νηπιαγωγείου</t>
  </si>
  <si>
    <t>03201 Λειτουργία Δημοτικού Συμβουλίου Νεολαίας</t>
  </si>
  <si>
    <t>03202 Καθαρισμός και συντήρηση παραλιών</t>
  </si>
  <si>
    <t>03405 Έξοδα Χώρου Αδρανών Υλικών</t>
  </si>
  <si>
    <t>03406 Έξοδα Πράσινων Σημείων</t>
  </si>
  <si>
    <t>Έλεγχος Υδρομετρητών (Αποκοπές/Επανασυνδέσεις)</t>
  </si>
  <si>
    <t>Χρηματοοικονομικοί Δείκτες Δανείων</t>
  </si>
  <si>
    <t>Τοκοχρεολύσια επί των εσόδων</t>
  </si>
  <si>
    <t>Υπόλοιπα Δανείων επί των εσόδων</t>
  </si>
  <si>
    <t>Πλέον: Εισπράξεις ντεποζίτων από Δημότες</t>
  </si>
  <si>
    <t xml:space="preserve">Μείον: Επιστροφές ντεποζίτων σε Δημότες </t>
  </si>
  <si>
    <t>Α12.1  Μόνιμο Προσωπικό</t>
  </si>
  <si>
    <t>Πρώτου Διορισμού (ΠΔ)
Πρώτου Διορισμού/ Προαγωγής (ΠΔΠ)
Προαγωγής (Π)</t>
  </si>
  <si>
    <t>Μισθοδοτική Κλίμακα</t>
  </si>
  <si>
    <t xml:space="preserve">ΑΡΙΘΜΟΣ ΘΕΣΕΩΝ </t>
  </si>
  <si>
    <t>ΔΑΠΑΝΗ</t>
  </si>
  <si>
    <t>Επεξηγήσεις</t>
  </si>
  <si>
    <t>Προυπολογισμός 2017</t>
  </si>
  <si>
    <t>Α12.2   Έκτακτο Προσωπικό</t>
  </si>
  <si>
    <t xml:space="preserve">ΕΚΤΑΚΤΟ ΠΡΟΣΩΠΙΚΟ </t>
  </si>
  <si>
    <t>Σημείωση</t>
  </si>
  <si>
    <t xml:space="preserve"> 1: Ορισμένου Χρόνου</t>
  </si>
  <si>
    <t xml:space="preserve"> 2: Αορίστου Χρόνου</t>
  </si>
  <si>
    <r>
      <t xml:space="preserve">Ο </t>
    </r>
    <r>
      <rPr>
        <b/>
        <vertAlign val="superscript"/>
        <sz val="10"/>
        <rFont val="Arial"/>
        <family val="2"/>
        <charset val="161"/>
      </rPr>
      <t>1</t>
    </r>
  </si>
  <si>
    <r>
      <t xml:space="preserve">Α </t>
    </r>
    <r>
      <rPr>
        <b/>
        <vertAlign val="superscript"/>
        <sz val="11"/>
        <rFont val="Arial"/>
        <family val="2"/>
        <charset val="161"/>
      </rPr>
      <t>2</t>
    </r>
  </si>
  <si>
    <r>
      <t xml:space="preserve">Ο </t>
    </r>
    <r>
      <rPr>
        <b/>
        <vertAlign val="superscript"/>
        <sz val="11"/>
        <rFont val="Arial"/>
        <family val="2"/>
        <charset val="161"/>
      </rPr>
      <t>1</t>
    </r>
  </si>
  <si>
    <t>Α12.3 Μόνιμο Ωρομίσθιο/Εργατικό Προσωπικό</t>
  </si>
  <si>
    <t>α/α</t>
  </si>
  <si>
    <t>Επάγγελμα</t>
  </si>
  <si>
    <t>ΜΟΝΙΜΕΣ ΘΕΣΕΙΣ ΩΡΟΜΙΣΘΙΟΥ/ΕΡΓΑΤΙΚΟΥ ΠΡΟΣΩΠΙΚΟΥ</t>
  </si>
  <si>
    <t>Προυπολογισμός 2017
€</t>
  </si>
  <si>
    <t>Παρατηρήσεις/
Επεξηγήσεις</t>
  </si>
  <si>
    <r>
      <t xml:space="preserve">Εγκεκριμένος Προυπολογισμός 2016
</t>
    </r>
    <r>
      <rPr>
        <b/>
        <sz val="10"/>
        <rFont val="Calibri"/>
        <family val="2"/>
        <charset val="161"/>
      </rPr>
      <t>€</t>
    </r>
  </si>
  <si>
    <r>
      <t xml:space="preserve">Πραγματική δαπάνη 2015
</t>
    </r>
    <r>
      <rPr>
        <b/>
        <sz val="11"/>
        <rFont val="Calibri"/>
        <family val="2"/>
        <charset val="161"/>
      </rPr>
      <t>€</t>
    </r>
  </si>
  <si>
    <t>Α12.4 Εποχικό Ωρομίσθιο/Εργατικό Προσωπικό</t>
  </si>
  <si>
    <t>Αριθμός Ωρομίσθιου/Εργατικού Προσωπικού</t>
  </si>
  <si>
    <t>Περίοδος Απασχόλησης</t>
  </si>
  <si>
    <t>Σκοπός/Παρατηρήσεις</t>
  </si>
  <si>
    <t xml:space="preserve"> Σύνολο</t>
  </si>
  <si>
    <t>Μόνιμο</t>
  </si>
  <si>
    <t>Έκτακτο</t>
  </si>
  <si>
    <t>Ωρομίσθιο</t>
  </si>
  <si>
    <t xml:space="preserve"> Δήμος ….</t>
  </si>
  <si>
    <t>Agia Napa/Αγία Νάπα</t>
  </si>
  <si>
    <t xml:space="preserve">Aglantzia/Αγλαντζιά </t>
  </si>
  <si>
    <t>Aradippou/ Αραδίππου</t>
  </si>
  <si>
    <t>Athienou/ Αθηένου</t>
  </si>
  <si>
    <t>Ayios Athanasiou/ Άγιος  Αθανάσιος</t>
  </si>
  <si>
    <t>Ayios Dhometios/ Άγιος Δομέτιος</t>
  </si>
  <si>
    <t>Deryneia/ Δερύνεια</t>
  </si>
  <si>
    <t>Dromolaxia - Meneou Δρομολαξιά-Μενεού</t>
  </si>
  <si>
    <t xml:space="preserve">Engomi/ 'Εγκωμη </t>
  </si>
  <si>
    <t>Geroskipou/ Γεροσκήπου</t>
  </si>
  <si>
    <t>Idalion/ Ιδάλιον</t>
  </si>
  <si>
    <t>Ipsonas/ 'Υψωνας</t>
  </si>
  <si>
    <t>Kato Polemidia/ Κάτω Πολεμίδια</t>
  </si>
  <si>
    <t>Lakatamia/ Λακατάμια</t>
  </si>
  <si>
    <t>Larnaca/ Λάρνακα</t>
  </si>
  <si>
    <t>Latsia/ Λατσιά</t>
  </si>
  <si>
    <t>Lefkara/ Λεύκαρα</t>
  </si>
  <si>
    <t>Limassol/ Λεμεσός</t>
  </si>
  <si>
    <t>Livadia/ Λειβάδια</t>
  </si>
  <si>
    <t>Mesa Yitonia/ Μέσα Γειτονιά</t>
  </si>
  <si>
    <t>Nicosia/ Λευκωσία</t>
  </si>
  <si>
    <t>Pafos/ Πάφος</t>
  </si>
  <si>
    <t>Paralimni/ Παραλίμνι</t>
  </si>
  <si>
    <t>Peyia/ Πέγεια</t>
  </si>
  <si>
    <t>Polis Chrysochous/ Πόλις Χρυσοχούς</t>
  </si>
  <si>
    <t>Sotira/ Σωτήρα</t>
  </si>
  <si>
    <t>Strovolos/ Στρόβολος</t>
  </si>
  <si>
    <t>Tseri/ Τσέρι</t>
  </si>
  <si>
    <t>Yeri/ Γέρι</t>
  </si>
  <si>
    <t>Yermasoyia/ Γερμασόγεια</t>
  </si>
  <si>
    <t>Τίτλος θέσης/ Μισθοδοτική κλίμακα</t>
  </si>
  <si>
    <t>Στοιχεία Προσωπικού  (5 Πίνακες)</t>
  </si>
  <si>
    <t>Α12.1</t>
  </si>
  <si>
    <t xml:space="preserve">Μόνιμο Προσωπικό </t>
  </si>
  <si>
    <t>Α12.2</t>
  </si>
  <si>
    <t>Έκτακτο Προσωπικό</t>
  </si>
  <si>
    <t>Α12.3</t>
  </si>
  <si>
    <t xml:space="preserve">Μόνιμο Ωρομίσθιο/Εργατικό Προσωπικό </t>
  </si>
  <si>
    <t>Α12.4</t>
  </si>
  <si>
    <t>Εποχικό Ωρομίσθιο/Εργατικό Προσωπικό</t>
  </si>
  <si>
    <t>Α12.5</t>
  </si>
  <si>
    <t>Προϋπολογισμός για το έτος 2018 και ΜΔΠ 2018-2020</t>
  </si>
  <si>
    <t>στις 31/12/2016</t>
  </si>
  <si>
    <t>στις 31/12/2016 €</t>
  </si>
  <si>
    <t>Δόσεις 2020</t>
  </si>
  <si>
    <t>Δόσεις κεφαλαίου 2017 - 2020</t>
  </si>
  <si>
    <t>Αναλήψεις 2017-2020 από υφιστάμενα δάνεια (αν υπάρχουν)</t>
  </si>
  <si>
    <t>Υπόλοιπο δανείων 31/12/2020</t>
  </si>
  <si>
    <t>Νέα Δάνεια από 1/1/2018</t>
  </si>
  <si>
    <t>2020</t>
  </si>
  <si>
    <r>
      <t xml:space="preserve">Α8 </t>
    </r>
    <r>
      <rPr>
        <b/>
        <sz val="14"/>
        <color indexed="10"/>
        <rFont val="Calibri"/>
        <family val="2"/>
        <charset val="161"/>
      </rPr>
      <t>Υφιστάμενα</t>
    </r>
    <r>
      <rPr>
        <b/>
        <sz val="14"/>
        <color indexed="8"/>
        <rFont val="Calibri"/>
        <family val="2"/>
        <charset val="161"/>
      </rPr>
      <t xml:space="preserve"> Αναπτυξιακά Έργα που υλοποιούνται από τον Δήμο</t>
    </r>
  </si>
  <si>
    <r>
      <rPr>
        <b/>
        <sz val="14"/>
        <color indexed="10"/>
        <rFont val="Calibri"/>
        <family val="2"/>
        <charset val="161"/>
      </rPr>
      <t xml:space="preserve">Νέα </t>
    </r>
    <r>
      <rPr>
        <b/>
        <sz val="14"/>
        <color indexed="8"/>
        <rFont val="Calibri"/>
        <family val="2"/>
        <charset val="161"/>
      </rPr>
      <t>Αναπτυξιακά Έργα που υλοποιούνται από τον Δήμο</t>
    </r>
  </si>
  <si>
    <t>μέχρι 31/12/2015</t>
  </si>
  <si>
    <t>μετά το 2020</t>
  </si>
  <si>
    <t>Επόμενα έτη μετά το 2020</t>
  </si>
  <si>
    <t>Π/Υ Συνεισφοράς 
Δήμου</t>
  </si>
  <si>
    <t>Αύξηση/μείωση/ νέα έργα
Δήμου</t>
  </si>
  <si>
    <t>Συνολική
Συνεισφορά
 Δήμου</t>
  </si>
  <si>
    <t>Μέχρι 31/12/2015</t>
  </si>
  <si>
    <t>Εγκ. Π/Υ 2017</t>
  </si>
  <si>
    <t>Προβλέψεις 2017</t>
  </si>
  <si>
    <t>δεσμεύσεων έτους 2020</t>
  </si>
  <si>
    <t>Προυπολογισμός 2018</t>
  </si>
  <si>
    <t>Κενές Θέσεις   31.12.17</t>
  </si>
  <si>
    <t>Πραγματική Δαπάνη 2016</t>
  </si>
  <si>
    <t>Εγκεκριμένος Προϋπολογισμός 2017</t>
  </si>
  <si>
    <t xml:space="preserve"> Προϋπολογισμός 2018</t>
  </si>
  <si>
    <t>Εγκεκριμένες θέσεις στον ΠΥ 2017</t>
  </si>
  <si>
    <t xml:space="preserve">Κενές θέσεις   31.12.17
</t>
  </si>
  <si>
    <t xml:space="preserve">Υπηρετούντες   31.12.17
</t>
  </si>
  <si>
    <t>Αιτήματα για 2018</t>
  </si>
  <si>
    <r>
      <t xml:space="preserve">Πραγματική Δαπάνη 2016
</t>
    </r>
    <r>
      <rPr>
        <b/>
        <sz val="11"/>
        <rFont val="Calibri"/>
        <family val="2"/>
        <charset val="161"/>
      </rPr>
      <t>€</t>
    </r>
  </si>
  <si>
    <r>
      <t xml:space="preserve">Εγκεκριμένος Προυπολογισμός 2017
</t>
    </r>
    <r>
      <rPr>
        <b/>
        <sz val="10"/>
        <rFont val="Calibri"/>
        <family val="2"/>
        <charset val="161"/>
      </rPr>
      <t>€</t>
    </r>
  </si>
  <si>
    <t>Προυπολογισμός 2018
€</t>
  </si>
  <si>
    <t>Προυπολογισμός 
2017
€</t>
  </si>
  <si>
    <t xml:space="preserve">
2016
</t>
  </si>
  <si>
    <t xml:space="preserve">
2018
</t>
  </si>
  <si>
    <r>
      <t xml:space="preserve">
2017</t>
    </r>
    <r>
      <rPr>
        <b/>
        <sz val="10"/>
        <rFont val="Calibri"/>
        <family val="2"/>
      </rPr>
      <t xml:space="preserve">
(αναμενόμενες 31.12.2017)</t>
    </r>
  </si>
  <si>
    <t>Προβλεπόμενη Δαπάνη</t>
  </si>
  <si>
    <t>Α12.5 ΑΦΥΠΗΡΕΤΗΣΕΙΣ  2018
Μόνιμο, Έκτακτο και Ωρομίσθιο Προσωπικό
31.12.2017</t>
  </si>
  <si>
    <t xml:space="preserve">03171 Κοινωνικό παντοπωλείο του Δήμου </t>
  </si>
  <si>
    <t>03172 Φροντίδα και Ψυχαγωγία Ηλικιωμένων</t>
  </si>
  <si>
    <t>03173 Άλλα έξοδα κοινωνικών υπηρεσιών</t>
  </si>
  <si>
    <t>DSCR (Debt Service Coverage Ratio)</t>
  </si>
  <si>
    <t>Αφυπηρετήσεις 2018</t>
  </si>
  <si>
    <t>03107 Τόκοι καθυστερήσεων Υδατοπρομήθειας</t>
  </si>
  <si>
    <t>ΠΑΡΑΡΤΗΜΑ II</t>
  </si>
  <si>
    <t>Γραμματειακοσ Λειτουργοσ</t>
  </si>
  <si>
    <t>ΠΔΠ</t>
  </si>
  <si>
    <t>Α9+1</t>
  </si>
  <si>
    <t>ΕΠΙΣΤΑΤΗΣ</t>
  </si>
  <si>
    <t>Ε10</t>
  </si>
  <si>
    <t>ΒΟΗΘΟΣ ΕΠΙΣΤΑΤΗΣ</t>
  </si>
  <si>
    <t>Ε8</t>
  </si>
  <si>
    <t xml:space="preserve">ΥΔΡΑΥΛΙΚΟΣ </t>
  </si>
  <si>
    <t>Ε7</t>
  </si>
  <si>
    <t>ΟΔΗΓΟΙ</t>
  </si>
  <si>
    <t>ΓΕΝΙΚΟΙ ΕΡΓΑΤΕΣ</t>
  </si>
  <si>
    <t>Ε6</t>
  </si>
  <si>
    <t>ΟΔΟΚΑΘΑΡΙΣΤΕς</t>
  </si>
  <si>
    <t>Ε4</t>
  </si>
  <si>
    <t>ΤΕΧΝΗΤΕΣ</t>
  </si>
  <si>
    <t>βελτίωση των οδών Ηλία Καννάουρου και Μακαρίου Γ</t>
  </si>
  <si>
    <t>Ανάπλαση Ιστορικού πυρήνα</t>
  </si>
  <si>
    <t>μελετη ομβριων στην οδό τριών Ιεραρχων και Καραολή</t>
  </si>
  <si>
    <t>δημιουργία Κοιμητηρίου</t>
  </si>
  <si>
    <t>Βοηθοί Γραμματιακοι Λειτουργοι</t>
  </si>
  <si>
    <t>Α2+5+7</t>
  </si>
  <si>
    <t>ΤΕΧΝΙΚΟΣ</t>
  </si>
  <si>
    <t>Α2+5+7+2</t>
  </si>
  <si>
    <t xml:space="preserve">ΔΗΜΟΤΙΚΟΣ ΓΡΑΜΜΑΤΕΑΣ </t>
  </si>
  <si>
    <t xml:space="preserve">ΔΗΜΟΤΙΚΟΣ ΜΗΧΑΝΙΚΟΣ </t>
  </si>
  <si>
    <t>ΠΔ</t>
  </si>
  <si>
    <t>Α9-11-12</t>
  </si>
  <si>
    <t>ΔΗΜΟΤΙΚΟΣ ΤΑΜΙΑΣ</t>
  </si>
  <si>
    <t>Α8-10-11</t>
  </si>
  <si>
    <t>Α9-11-13</t>
  </si>
  <si>
    <t>περιφ. Σπε λεμεσου</t>
  </si>
  <si>
    <t>λειτουργικα εξοδα</t>
  </si>
  <si>
    <t>ταμειο πεζοδρομιων</t>
  </si>
  <si>
    <t>δημιουργια δημοτικου γηπεδου</t>
  </si>
  <si>
    <t>δημιουργια βυθιζομενων καλαθων</t>
  </si>
  <si>
    <t xml:space="preserve">μοναδα κομποστοποίησησ </t>
  </si>
  <si>
    <t xml:space="preserve">αλλα εργα </t>
  </si>
  <si>
    <t>περιλαμβάνει τον βασικό μισθό και τιμάριθμο</t>
  </si>
  <si>
    <t xml:space="preserve"> περιλαμβανει μόνο το βασικο μισθο</t>
  </si>
  <si>
    <t>πληρωση κενωθείσασ θέσησ</t>
  </si>
  <si>
    <t xml:space="preserve">έγκριση θέσησ </t>
  </si>
  <si>
    <t>7243649-4</t>
  </si>
  <si>
    <t>Περιφερειακή Σπε Λεμεσού</t>
  </si>
  <si>
    <t>ΌΧΙ</t>
  </si>
  <si>
    <t>ΕΚΤΕΛΕΙ ΧΡΕΗ ΔΗΜ. ΓΡΑΜΜΑΤΕΑ</t>
  </si>
  <si>
    <t>ΔΗΜΙΟΥΡΓΙΑ ΠΛΑΤΕΙΑΣ ΚΑΙ ΧΩΡΩΝ ΣΤΑΘΜΕΥΣΗΣ ΕΝΤΟΣ ΤΟΥ ΠΥΡΗΝΑ</t>
  </si>
  <si>
    <t>ΥΨΩΝΑ</t>
  </si>
  <si>
    <t>Προβλεπόμενα ΄Εσοδα</t>
  </si>
  <si>
    <t>προβλεπομενεσ Δαπάνες</t>
  </si>
  <si>
    <t>Άλλες Κρατικές Χορηγίες(δημοτικα κτιρια, κοινωνικα προγραμματα)</t>
  </si>
  <si>
    <t>ΥΓΕΙΟΝΟΜΙΚΟΣ ΛΕΙΤΟΥΡΓΟΣ</t>
  </si>
  <si>
    <t xml:space="preserve">εγκριση θέσησ </t>
  </si>
  <si>
    <t>βοηθοί Γραμματειακοί Λειτουργοί</t>
  </si>
  <si>
    <t xml:space="preserve">τροχονομος </t>
  </si>
  <si>
    <t xml:space="preserve">τεχνικός </t>
  </si>
  <si>
    <t>Α2-5-7(ιι)</t>
  </si>
  <si>
    <t xml:space="preserve">Σημείωση: η δαπάνη του προυπολογισμού αφορά ετήσιο βασικό μισθό ( εξη μήνες το 2018) </t>
  </si>
  <si>
    <t>έγκριση θέσεων ( 29 μήνες)</t>
  </si>
  <si>
    <t>έγκριση θεσησ (29 μήνες)</t>
  </si>
  <si>
    <t>εγκριση θεσησ (29 μήνες)</t>
  </si>
  <si>
    <t>Α2-2-7 (ιι)</t>
  </si>
  <si>
    <t xml:space="preserve">Πώληση Φρεατίων Υδατοπρομήθειαs </t>
  </si>
  <si>
    <t>βελτιωση οδου τασσου παπαδοπουλου</t>
  </si>
  <si>
    <t xml:space="preserve">κατασκευη Υδατοδεξαμενησ Βουνάρου και μετατόπιση Αργακιου (Π. Παπαιωννου), αντικατασταση υδρευτικου δικτύου </t>
  </si>
  <si>
    <t>Άλλα Έργα</t>
  </si>
  <si>
    <t>ΑΝΕΓΕΡΣΗ ΔΗΜΟΤΙΚΩΝ ΚΤΙΡΙΩΝ</t>
  </si>
  <si>
    <t xml:space="preserve">αποχετευτικά Τέλη </t>
  </si>
</sst>
</file>

<file path=xl/styles.xml><?xml version="1.0" encoding="utf-8"?>
<styleSheet xmlns="http://schemas.openxmlformats.org/spreadsheetml/2006/main">
  <numFmts count="1">
    <numFmt numFmtId="164" formatCode="_-* #,##0.00\ _Δ_ρ_χ_-;\-* #,##0.00\ _Δ_ρ_χ_-;_-* &quot;-&quot;??\ _Δ_ρ_χ_-;_-@_-"/>
  </numFmts>
  <fonts count="6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61"/>
    </font>
    <font>
      <sz val="12.5"/>
      <name val="Times New Roman"/>
      <family val="1"/>
    </font>
    <font>
      <b/>
      <sz val="12.5"/>
      <name val="Times New Roman"/>
      <family val="1"/>
    </font>
    <font>
      <b/>
      <sz val="12"/>
      <color indexed="8"/>
      <name val="Calibri"/>
      <family val="2"/>
      <charset val="161"/>
    </font>
    <font>
      <b/>
      <u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b/>
      <u/>
      <sz val="11"/>
      <name val="Calibri"/>
      <family val="2"/>
      <charset val="161"/>
    </font>
    <font>
      <sz val="11"/>
      <color indexed="63"/>
      <name val="Calibri"/>
      <family val="2"/>
      <charset val="161"/>
    </font>
    <font>
      <b/>
      <sz val="11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u/>
      <sz val="9"/>
      <name val="Calibri"/>
      <family val="2"/>
      <charset val="161"/>
    </font>
    <font>
      <sz val="9"/>
      <name val="Calibri"/>
      <family val="2"/>
      <charset val="161"/>
    </font>
    <font>
      <b/>
      <i/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b/>
      <i/>
      <sz val="11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u/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name val="Calibri"/>
      <family val="2"/>
      <charset val="161"/>
    </font>
    <font>
      <i/>
      <u/>
      <sz val="11"/>
      <color indexed="8"/>
      <name val="Calibri"/>
      <family val="2"/>
      <charset val="161"/>
    </font>
    <font>
      <b/>
      <sz val="9"/>
      <color indexed="81"/>
      <name val="Tahoma"/>
      <family val="2"/>
      <charset val="161"/>
    </font>
    <font>
      <sz val="11"/>
      <color indexed="8"/>
      <name val="Arial"/>
      <family val="2"/>
      <charset val="161"/>
    </font>
    <font>
      <sz val="11"/>
      <color indexed="10"/>
      <name val="Calibri"/>
      <family val="2"/>
      <charset val="161"/>
    </font>
    <font>
      <vertAlign val="superscript"/>
      <sz val="11"/>
      <color indexed="8"/>
      <name val="Calibri"/>
      <family val="2"/>
      <charset val="161"/>
    </font>
    <font>
      <b/>
      <sz val="14"/>
      <color indexed="10"/>
      <name val="Calibri"/>
      <family val="2"/>
      <charset val="161"/>
    </font>
    <font>
      <sz val="10"/>
      <name val="Times New Roman Greek"/>
      <charset val="161"/>
    </font>
    <font>
      <b/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vertAlign val="superscript"/>
      <sz val="11"/>
      <name val="Calibri"/>
      <family val="2"/>
      <charset val="161"/>
    </font>
    <font>
      <b/>
      <u/>
      <sz val="14"/>
      <color indexed="8"/>
      <name val="Calibri"/>
      <family val="2"/>
      <charset val="161"/>
    </font>
    <font>
      <b/>
      <sz val="11"/>
      <color indexed="18"/>
      <name val="Arial"/>
      <family val="2"/>
      <charset val="161"/>
    </font>
    <font>
      <sz val="11"/>
      <color indexed="18"/>
      <name val="Arial"/>
      <family val="2"/>
      <charset val="161"/>
    </font>
    <font>
      <b/>
      <u/>
      <sz val="12"/>
      <color indexed="18"/>
      <name val="Arial"/>
      <family val="2"/>
    </font>
    <font>
      <b/>
      <sz val="9"/>
      <name val="Cambria"/>
      <family val="1"/>
      <charset val="161"/>
    </font>
    <font>
      <sz val="11"/>
      <name val="Cambria"/>
      <family val="1"/>
      <charset val="161"/>
    </font>
    <font>
      <b/>
      <sz val="12"/>
      <name val="Times New Roman Greek"/>
      <charset val="161"/>
    </font>
    <font>
      <b/>
      <sz val="11"/>
      <color indexed="8"/>
      <name val="Arial"/>
      <family val="2"/>
      <charset val="161"/>
    </font>
    <font>
      <b/>
      <u/>
      <sz val="11"/>
      <color indexed="18"/>
      <name val="Arial"/>
      <family val="2"/>
      <charset val="161"/>
    </font>
    <font>
      <b/>
      <sz val="11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vertAlign val="superscript"/>
      <sz val="11"/>
      <name val="Arial"/>
      <family val="2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indexed="18"/>
      <name val="Arial"/>
      <family val="2"/>
      <charset val="161"/>
    </font>
    <font>
      <sz val="12"/>
      <color indexed="18"/>
      <name val="Arial"/>
      <family val="2"/>
      <charset val="161"/>
    </font>
    <font>
      <u/>
      <sz val="11"/>
      <color indexed="18"/>
      <name val="Arial"/>
      <family val="2"/>
      <charset val="161"/>
    </font>
    <font>
      <b/>
      <sz val="10"/>
      <name val="Calibri"/>
      <family val="2"/>
      <charset val="161"/>
    </font>
    <font>
      <b/>
      <sz val="10"/>
      <name val="Arial"/>
      <family val="2"/>
      <charset val="161"/>
    </font>
    <font>
      <b/>
      <u/>
      <sz val="14"/>
      <color indexed="8"/>
      <name val="Arial"/>
      <family val="2"/>
    </font>
    <font>
      <b/>
      <sz val="11"/>
      <color indexed="9"/>
      <name val="Arial"/>
      <family val="2"/>
      <charset val="161"/>
    </font>
    <font>
      <sz val="12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30" fillId="0" borderId="0" applyFont="0" applyFill="0" applyBorder="0" applyAlignment="0" applyProtection="0"/>
    <xf numFmtId="0" fontId="30" fillId="0" borderId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8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2" fillId="0" borderId="0" xfId="0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1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0" fillId="0" borderId="0" xfId="0" quotePrefix="1" applyNumberFormat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0" xfId="0" quotePrefix="1" applyNumberForma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wrapText="1"/>
      <protection locked="0"/>
    </xf>
    <xf numFmtId="3" fontId="0" fillId="0" borderId="0" xfId="0" applyNumberFormat="1" applyBorder="1" applyAlignment="1" applyProtection="1">
      <alignment horizontal="right" vertical="top"/>
      <protection locked="0"/>
    </xf>
    <xf numFmtId="3" fontId="0" fillId="3" borderId="0" xfId="0" applyNumberFormat="1" applyFill="1" applyProtection="1"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3" fontId="0" fillId="0" borderId="0" xfId="0" applyNumberFormat="1" applyFill="1" applyProtection="1"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0" xfId="0" applyFill="1" applyProtection="1">
      <protection locked="0"/>
    </xf>
    <xf numFmtId="3" fontId="0" fillId="0" borderId="0" xfId="0" applyNumberFormat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3" fontId="7" fillId="0" borderId="0" xfId="0" applyNumberFormat="1" applyFont="1" applyAlignment="1" applyProtection="1">
      <alignment horizontal="right"/>
    </xf>
    <xf numFmtId="3" fontId="0" fillId="0" borderId="0" xfId="0" quotePrefix="1" applyNumberFormat="1" applyFont="1" applyAlignment="1" applyProtection="1">
      <alignment horizontal="right"/>
    </xf>
    <xf numFmtId="3" fontId="0" fillId="0" borderId="0" xfId="0" quotePrefix="1" applyNumberFormat="1" applyAlignment="1" applyProtection="1">
      <alignment horizontal="right"/>
    </xf>
    <xf numFmtId="3" fontId="0" fillId="0" borderId="0" xfId="0" quotePrefix="1" applyNumberFormat="1" applyFill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0" fillId="0" borderId="0" xfId="0" applyNumberFormat="1" applyBorder="1" applyAlignment="1" applyProtection="1">
      <alignment horizontal="right"/>
    </xf>
    <xf numFmtId="3" fontId="0" fillId="0" borderId="0" xfId="0" applyNumberFormat="1" applyBorder="1" applyAlignment="1" applyProtection="1">
      <alignment horizontal="right" vertical="top"/>
    </xf>
    <xf numFmtId="3" fontId="0" fillId="0" borderId="0" xfId="0" applyNumberFormat="1" applyFill="1" applyProtection="1"/>
    <xf numFmtId="3" fontId="0" fillId="0" borderId="0" xfId="0" applyNumberFormat="1" applyProtection="1"/>
    <xf numFmtId="3" fontId="0" fillId="0" borderId="0" xfId="0" applyNumberFormat="1" applyAlignment="1" applyProtection="1">
      <alignment vertical="top"/>
    </xf>
    <xf numFmtId="3" fontId="0" fillId="0" borderId="0" xfId="0" applyNumberFormat="1" applyFill="1" applyAlignment="1" applyProtection="1">
      <alignment vertical="top"/>
    </xf>
    <xf numFmtId="0" fontId="2" fillId="0" borderId="0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3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0" fontId="21" fillId="0" borderId="0" xfId="0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0" fontId="21" fillId="0" borderId="0" xfId="0" applyFont="1" applyFill="1" applyBorder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36" fillId="0" borderId="0" xfId="0" applyFont="1" applyFill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3" fontId="2" fillId="0" borderId="0" xfId="0" quotePrefix="1" applyNumberFormat="1" applyFont="1" applyBorder="1" applyAlignment="1" applyProtection="1">
      <alignment horizontal="right"/>
      <protection locked="0"/>
    </xf>
    <xf numFmtId="3" fontId="0" fillId="0" borderId="8" xfId="0" applyNumberFormat="1" applyBorder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3" fontId="0" fillId="3" borderId="8" xfId="0" applyNumberFormat="1" applyFill="1" applyBorder="1" applyProtection="1">
      <protection locked="0"/>
    </xf>
    <xf numFmtId="0" fontId="11" fillId="0" borderId="0" xfId="0" applyFont="1" applyAlignment="1" applyProtection="1">
      <alignment horizontal="left"/>
    </xf>
    <xf numFmtId="3" fontId="0" fillId="0" borderId="0" xfId="0" applyNumberFormat="1" applyAlignment="1" applyProtection="1">
      <alignment horizontal="right" vertical="top"/>
    </xf>
    <xf numFmtId="3" fontId="0" fillId="0" borderId="0" xfId="0" quotePrefix="1" applyNumberFormat="1" applyAlignment="1" applyProtection="1">
      <alignment horizontal="right" vertical="top"/>
    </xf>
    <xf numFmtId="3" fontId="0" fillId="0" borderId="0" xfId="0" applyNumberFormat="1" applyFill="1" applyBorder="1" applyAlignment="1" applyProtection="1">
      <alignment horizontal="right"/>
    </xf>
    <xf numFmtId="3" fontId="0" fillId="0" borderId="9" xfId="0" applyNumberFormat="1" applyBorder="1" applyAlignment="1" applyProtection="1">
      <alignment horizontal="right"/>
    </xf>
    <xf numFmtId="3" fontId="2" fillId="0" borderId="10" xfId="0" quotePrefix="1" applyNumberFormat="1" applyFont="1" applyBorder="1" applyAlignment="1" applyProtection="1">
      <alignment horizontal="right"/>
    </xf>
    <xf numFmtId="3" fontId="0" fillId="0" borderId="8" xfId="0" applyNumberFormat="1" applyBorder="1" applyProtection="1"/>
    <xf numFmtId="3" fontId="0" fillId="0" borderId="8" xfId="0" applyNumberFormat="1" applyFill="1" applyBorder="1" applyProtection="1"/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right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4" fillId="0" borderId="0" xfId="0" quotePrefix="1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49" fontId="7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3" fontId="10" fillId="0" borderId="0" xfId="0" applyNumberFormat="1" applyFont="1" applyBorder="1" applyAlignment="1" applyProtection="1">
      <alignment horizontal="right" vertical="top"/>
      <protection locked="0"/>
    </xf>
    <xf numFmtId="3" fontId="7" fillId="0" borderId="0" xfId="0" applyNumberFormat="1" applyFont="1" applyBorder="1" applyAlignment="1" applyProtection="1">
      <alignment horizontal="right" vertical="top"/>
      <protection locked="0"/>
    </xf>
    <xf numFmtId="0" fontId="14" fillId="0" borderId="0" xfId="0" quotePrefix="1" applyFont="1" applyFill="1" applyBorder="1" applyAlignment="1" applyProtection="1">
      <alignment horizontal="left"/>
      <protection locked="0"/>
    </xf>
    <xf numFmtId="0" fontId="14" fillId="2" borderId="0" xfId="0" quotePrefix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3" fontId="10" fillId="0" borderId="0" xfId="0" applyNumberFormat="1" applyFont="1" applyBorder="1" applyAlignment="1" applyProtection="1">
      <alignment horizontal="right"/>
      <protection locked="0"/>
    </xf>
    <xf numFmtId="49" fontId="10" fillId="0" borderId="0" xfId="0" applyNumberFormat="1" applyFont="1" applyFill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4" fillId="0" borderId="0" xfId="0" quotePrefix="1" applyFont="1" applyProtection="1">
      <protection locked="0"/>
    </xf>
    <xf numFmtId="0" fontId="10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 applyFo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3" fontId="0" fillId="0" borderId="0" xfId="0" applyNumberFormat="1" applyFont="1" applyBorder="1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0" fontId="11" fillId="0" borderId="0" xfId="0" applyFont="1" applyProtection="1"/>
    <xf numFmtId="3" fontId="7" fillId="0" borderId="8" xfId="0" applyNumberFormat="1" applyFont="1" applyBorder="1" applyAlignment="1" applyProtection="1">
      <alignment horizontal="right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3" fontId="0" fillId="0" borderId="0" xfId="0" applyNumberFormat="1" applyFont="1" applyAlignment="1" applyProtection="1">
      <alignment horizontal="right" vertical="top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Font="1" applyAlignment="1" applyProtection="1">
      <alignment horizontal="justify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15" fillId="0" borderId="0" xfId="0" applyFont="1" applyFill="1" applyProtection="1"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40" fillId="0" borderId="0" xfId="0" applyFont="1" applyAlignment="1" applyProtection="1">
      <alignment horizontal="justify" vertical="center"/>
      <protection locked="0"/>
    </xf>
    <xf numFmtId="0" fontId="2" fillId="0" borderId="0" xfId="0" applyFont="1" applyFill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40" fillId="0" borderId="0" xfId="0" applyFont="1" applyProtection="1"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27" fillId="0" borderId="0" xfId="0" applyNumberFormat="1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justify" vertical="center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justify" vertical="center"/>
      <protection locked="0"/>
    </xf>
    <xf numFmtId="0" fontId="0" fillId="0" borderId="8" xfId="0" applyBorder="1" applyProtection="1">
      <protection locked="0"/>
    </xf>
    <xf numFmtId="0" fontId="0" fillId="4" borderId="0" xfId="0" applyFill="1" applyAlignment="1" applyProtection="1">
      <alignment horizontal="right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6" fillId="0" borderId="0" xfId="0" quotePrefix="1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5" fillId="0" borderId="0" xfId="0" quotePrefix="1" applyFont="1" applyAlignment="1" applyProtection="1">
      <alignment horizontal="justify" vertical="center"/>
      <protection locked="0"/>
    </xf>
    <xf numFmtId="3" fontId="0" fillId="0" borderId="8" xfId="0" applyNumberFormat="1" applyFont="1" applyBorder="1" applyProtection="1"/>
    <xf numFmtId="3" fontId="0" fillId="0" borderId="11" xfId="0" applyNumberFormat="1" applyFont="1" applyBorder="1" applyProtection="1"/>
    <xf numFmtId="3" fontId="7" fillId="0" borderId="11" xfId="0" applyNumberFormat="1" applyFont="1" applyBorder="1" applyAlignment="1" applyProtection="1">
      <alignment horizontal="right"/>
    </xf>
    <xf numFmtId="3" fontId="10" fillId="0" borderId="10" xfId="0" applyNumberFormat="1" applyFont="1" applyFill="1" applyBorder="1" applyAlignment="1" applyProtection="1">
      <alignment horizontal="right"/>
    </xf>
    <xf numFmtId="3" fontId="0" fillId="0" borderId="8" xfId="0" applyNumberFormat="1" applyFont="1" applyBorder="1" applyAlignment="1" applyProtection="1">
      <alignment horizontal="right"/>
    </xf>
    <xf numFmtId="0" fontId="0" fillId="0" borderId="0" xfId="0" applyProtection="1"/>
    <xf numFmtId="0" fontId="0" fillId="0" borderId="8" xfId="0" applyFont="1" applyBorder="1" applyAlignment="1" applyProtection="1">
      <alignment horizontal="right"/>
    </xf>
    <xf numFmtId="3" fontId="2" fillId="0" borderId="0" xfId="0" applyNumberFormat="1" applyFont="1" applyFill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11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0" fillId="0" borderId="8" xfId="0" applyBorder="1" applyProtection="1"/>
    <xf numFmtId="0" fontId="0" fillId="0" borderId="0" xfId="0" applyAlignment="1" applyProtection="1">
      <alignment horizontal="right"/>
    </xf>
    <xf numFmtId="3" fontId="0" fillId="0" borderId="10" xfId="0" applyNumberFormat="1" applyBorder="1" applyAlignment="1" applyProtection="1">
      <alignment horizontal="right"/>
    </xf>
    <xf numFmtId="0" fontId="38" fillId="0" borderId="0" xfId="0" applyFont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horizontal="left" vertical="top" wrapText="1"/>
      <protection locked="0"/>
    </xf>
    <xf numFmtId="10" fontId="0" fillId="0" borderId="1" xfId="0" applyNumberFormat="1" applyBorder="1" applyAlignment="1" applyProtection="1">
      <alignment horizontal="left" vertical="top" wrapText="1"/>
      <protection locked="0"/>
    </xf>
    <xf numFmtId="3" fontId="0" fillId="0" borderId="1" xfId="0" applyNumberForma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0" fillId="5" borderId="1" xfId="0" applyNumberFormat="1" applyFill="1" applyBorder="1" applyProtection="1">
      <protection locked="0"/>
    </xf>
    <xf numFmtId="3" fontId="0" fillId="6" borderId="1" xfId="0" applyNumberFormat="1" applyFill="1" applyBorder="1" applyProtection="1">
      <protection locked="0"/>
    </xf>
    <xf numFmtId="3" fontId="2" fillId="0" borderId="0" xfId="0" applyNumberFormat="1" applyFont="1" applyFill="1" applyProtection="1"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Fill="1" applyBorder="1" applyAlignment="1" applyProtection="1">
      <alignment horizontal="center"/>
      <protection locked="0"/>
    </xf>
    <xf numFmtId="3" fontId="19" fillId="0" borderId="2" xfId="0" applyNumberFormat="1" applyFont="1" applyFill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Protection="1">
      <protection locked="0"/>
    </xf>
    <xf numFmtId="3" fontId="19" fillId="0" borderId="4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19" fillId="0" borderId="6" xfId="0" applyNumberFormat="1" applyFont="1" applyBorder="1" applyAlignment="1" applyProtection="1">
      <alignment horizontal="center"/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5" xfId="0" quotePrefix="1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left" vertical="top" wrapText="1"/>
      <protection locked="0"/>
    </xf>
    <xf numFmtId="3" fontId="2" fillId="0" borderId="13" xfId="0" applyNumberFormat="1" applyFont="1" applyBorder="1" applyProtection="1">
      <protection locked="0"/>
    </xf>
    <xf numFmtId="0" fontId="2" fillId="7" borderId="0" xfId="0" applyFont="1" applyFill="1" applyProtection="1">
      <protection locked="0"/>
    </xf>
    <xf numFmtId="3" fontId="0" fillId="7" borderId="0" xfId="0" applyNumberFormat="1" applyFill="1" applyProtection="1">
      <protection locked="0"/>
    </xf>
    <xf numFmtId="3" fontId="0" fillId="7" borderId="0" xfId="0" quotePrefix="1" applyNumberFormat="1" applyFill="1" applyAlignment="1" applyProtection="1">
      <alignment horizontal="center"/>
      <protection locked="0"/>
    </xf>
    <xf numFmtId="0" fontId="0" fillId="7" borderId="0" xfId="0" applyFill="1" applyProtection="1"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3" fontId="2" fillId="0" borderId="1" xfId="0" applyNumberFormat="1" applyFont="1" applyBorder="1" applyProtection="1"/>
    <xf numFmtId="3" fontId="2" fillId="0" borderId="10" xfId="0" applyNumberFormat="1" applyFont="1" applyBorder="1" applyProtection="1"/>
    <xf numFmtId="3" fontId="0" fillId="7" borderId="0" xfId="0" applyNumberFormat="1" applyFill="1" applyProtection="1"/>
    <xf numFmtId="3" fontId="0" fillId="7" borderId="12" xfId="0" applyNumberFormat="1" applyFill="1" applyBorder="1" applyProtection="1"/>
    <xf numFmtId="3" fontId="0" fillId="7" borderId="8" xfId="0" applyNumberFormat="1" applyFill="1" applyBorder="1" applyProtection="1"/>
    <xf numFmtId="9" fontId="0" fillId="0" borderId="0" xfId="3" applyFont="1" applyProtection="1"/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10" fontId="0" fillId="0" borderId="1" xfId="0" applyNumberForma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3" fontId="0" fillId="0" borderId="1" xfId="0" applyNumberFormat="1" applyBorder="1" applyProtection="1"/>
    <xf numFmtId="0" fontId="5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14" fontId="0" fillId="0" borderId="0" xfId="0" quotePrefix="1" applyNumberFormat="1" applyProtection="1">
      <protection locked="0"/>
    </xf>
    <xf numFmtId="14" fontId="0" fillId="0" borderId="0" xfId="0" applyNumberFormat="1" applyProtection="1">
      <protection locked="0"/>
    </xf>
    <xf numFmtId="0" fontId="5" fillId="0" borderId="17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14" fontId="0" fillId="0" borderId="20" xfId="0" quotePrefix="1" applyNumberFormat="1" applyBorder="1" applyProtection="1">
      <protection locked="0"/>
    </xf>
    <xf numFmtId="0" fontId="0" fillId="0" borderId="20" xfId="0" applyBorder="1" applyProtection="1">
      <protection locked="0"/>
    </xf>
    <xf numFmtId="14" fontId="0" fillId="0" borderId="21" xfId="0" quotePrefix="1" applyNumberFormat="1" applyBorder="1" applyProtection="1">
      <protection locked="0"/>
    </xf>
    <xf numFmtId="0" fontId="0" fillId="0" borderId="22" xfId="0" applyBorder="1" applyProtection="1">
      <protection locked="0"/>
    </xf>
    <xf numFmtId="0" fontId="3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Border="1" applyProtection="1"/>
    <xf numFmtId="3" fontId="0" fillId="0" borderId="23" xfId="0" applyNumberFormat="1" applyBorder="1" applyProtection="1"/>
    <xf numFmtId="3" fontId="0" fillId="0" borderId="11" xfId="0" applyNumberFormat="1" applyBorder="1" applyProtection="1"/>
    <xf numFmtId="3" fontId="0" fillId="0" borderId="24" xfId="0" applyNumberFormat="1" applyBorder="1" applyProtection="1"/>
    <xf numFmtId="0" fontId="19" fillId="0" borderId="14" xfId="0" applyFont="1" applyFill="1" applyBorder="1" applyAlignment="1" applyProtection="1">
      <alignment horizontal="center" wrapText="1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13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9" fillId="0" borderId="23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horizontal="right" vertical="top" wrapText="1"/>
      <protection locked="0"/>
    </xf>
    <xf numFmtId="3" fontId="0" fillId="0" borderId="28" xfId="0" applyNumberFormat="1" applyBorder="1" applyAlignment="1" applyProtection="1">
      <alignment horizontal="right" vertical="top" wrapText="1"/>
      <protection locked="0"/>
    </xf>
    <xf numFmtId="3" fontId="0" fillId="0" borderId="29" xfId="0" applyNumberFormat="1" applyBorder="1" applyAlignment="1" applyProtection="1">
      <alignment horizontal="right" vertical="top" wrapText="1"/>
      <protection locked="0"/>
    </xf>
    <xf numFmtId="3" fontId="0" fillId="0" borderId="15" xfId="0" applyNumberFormat="1" applyBorder="1" applyAlignment="1" applyProtection="1">
      <alignment horizontal="right" vertical="top" wrapText="1"/>
      <protection locked="0"/>
    </xf>
    <xf numFmtId="3" fontId="0" fillId="0" borderId="1" xfId="0" applyNumberFormat="1" applyBorder="1" applyAlignment="1" applyProtection="1">
      <alignment horizontal="right" vertical="top"/>
      <protection locked="0"/>
    </xf>
    <xf numFmtId="0" fontId="0" fillId="0" borderId="6" xfId="0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right" vertical="top"/>
      <protection locked="0"/>
    </xf>
    <xf numFmtId="3" fontId="0" fillId="0" borderId="29" xfId="0" applyNumberFormat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/>
    </xf>
    <xf numFmtId="3" fontId="2" fillId="0" borderId="31" xfId="0" applyNumberFormat="1" applyFont="1" applyBorder="1" applyAlignment="1" applyProtection="1">
      <alignment horizontal="right" vertical="top"/>
    </xf>
    <xf numFmtId="3" fontId="2" fillId="0" borderId="32" xfId="0" applyNumberFormat="1" applyFont="1" applyBorder="1" applyAlignment="1" applyProtection="1">
      <alignment horizontal="right" vertical="top"/>
    </xf>
    <xf numFmtId="3" fontId="2" fillId="0" borderId="33" xfId="0" applyNumberFormat="1" applyFont="1" applyBorder="1" applyAlignment="1" applyProtection="1">
      <alignment horizontal="right" vertical="top"/>
    </xf>
    <xf numFmtId="0" fontId="19" fillId="0" borderId="34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right" vertical="top" wrapText="1"/>
    </xf>
    <xf numFmtId="3" fontId="2" fillId="0" borderId="15" xfId="0" applyNumberFormat="1" applyFont="1" applyBorder="1" applyAlignment="1" applyProtection="1">
      <alignment horizontal="right" vertical="top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Border="1" applyProtection="1">
      <protection locked="0"/>
    </xf>
    <xf numFmtId="14" fontId="0" fillId="0" borderId="0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0" xfId="0" applyNumberFormat="1" applyFont="1" applyAlignment="1" applyProtection="1">
      <alignment horizontal="left"/>
      <protection locked="0"/>
    </xf>
    <xf numFmtId="3" fontId="2" fillId="3" borderId="8" xfId="0" applyNumberFormat="1" applyFont="1" applyFill="1" applyBorder="1" applyProtection="1">
      <protection locked="0"/>
    </xf>
    <xf numFmtId="0" fontId="2" fillId="0" borderId="0" xfId="0" applyFont="1" applyAlignment="1" applyProtection="1"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4" fillId="0" borderId="0" xfId="0" applyFont="1" applyProtection="1">
      <protection locked="0"/>
    </xf>
    <xf numFmtId="49" fontId="23" fillId="0" borderId="0" xfId="0" applyNumberFormat="1" applyFont="1" applyAlignment="1" applyProtection="1">
      <alignment horizontal="center"/>
      <protection locked="0"/>
    </xf>
    <xf numFmtId="0" fontId="23" fillId="0" borderId="0" xfId="0" applyFont="1" applyFill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3" fontId="2" fillId="0" borderId="8" xfId="0" applyNumberFormat="1" applyFont="1" applyBorder="1" applyProtection="1"/>
    <xf numFmtId="0" fontId="30" fillId="0" borderId="0" xfId="2"/>
    <xf numFmtId="1" fontId="32" fillId="8" borderId="1" xfId="2" applyNumberFormat="1" applyFont="1" applyFill="1" applyBorder="1" applyAlignment="1">
      <alignment horizontal="center" vertical="center" wrapText="1"/>
    </xf>
    <xf numFmtId="0" fontId="30" fillId="0" borderId="1" xfId="2" applyBorder="1"/>
    <xf numFmtId="0" fontId="30" fillId="0" borderId="5" xfId="2" applyBorder="1"/>
    <xf numFmtId="0" fontId="48" fillId="0" borderId="1" xfId="2" applyFont="1" applyBorder="1" applyAlignment="1">
      <alignment horizontal="left" vertical="center"/>
    </xf>
    <xf numFmtId="0" fontId="51" fillId="9" borderId="1" xfId="2" applyFont="1" applyFill="1" applyBorder="1" applyAlignment="1">
      <alignment horizontal="center" vertical="center"/>
    </xf>
    <xf numFmtId="0" fontId="51" fillId="9" borderId="1" xfId="2" applyNumberFormat="1" applyFont="1" applyFill="1" applyBorder="1" applyAlignment="1">
      <alignment horizontal="center" vertical="center"/>
    </xf>
    <xf numFmtId="0" fontId="0" fillId="9" borderId="0" xfId="0" applyFill="1"/>
    <xf numFmtId="0" fontId="54" fillId="0" borderId="1" xfId="2" applyFont="1" applyBorder="1"/>
    <xf numFmtId="0" fontId="55" fillId="0" borderId="1" xfId="2" applyFont="1" applyBorder="1" applyAlignment="1">
      <alignment horizontal="left" vertical="center"/>
    </xf>
    <xf numFmtId="0" fontId="0" fillId="0" borderId="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2" fillId="0" borderId="1" xfId="0" applyFont="1" applyBorder="1" applyAlignment="1">
      <alignment horizontal="center"/>
    </xf>
    <xf numFmtId="0" fontId="33" fillId="8" borderId="1" xfId="0" applyFont="1" applyFill="1" applyBorder="1" applyAlignment="1">
      <alignment horizontal="center" vertical="top" wrapText="1"/>
    </xf>
    <xf numFmtId="0" fontId="34" fillId="8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left" vertical="top" wrapText="1"/>
    </xf>
    <xf numFmtId="0" fontId="34" fillId="8" borderId="1" xfId="0" applyFont="1" applyFill="1" applyBorder="1" applyAlignment="1">
      <alignment horizontal="right" vertical="top" wrapText="1"/>
    </xf>
    <xf numFmtId="0" fontId="34" fillId="9" borderId="15" xfId="0" applyFont="1" applyFill="1" applyBorder="1" applyAlignment="1">
      <alignment horizontal="left" vertical="top" wrapText="1"/>
    </xf>
    <xf numFmtId="0" fontId="63" fillId="9" borderId="8" xfId="0" applyFont="1" applyFill="1" applyBorder="1" applyAlignment="1">
      <alignment horizontal="right" vertical="top" wrapText="1"/>
    </xf>
    <xf numFmtId="0" fontId="34" fillId="9" borderId="16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64" fillId="0" borderId="1" xfId="0" applyFont="1" applyFill="1" applyBorder="1" applyAlignment="1">
      <alignment horizontal="right" vertical="top" wrapText="1"/>
    </xf>
    <xf numFmtId="0" fontId="65" fillId="9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66" fillId="8" borderId="1" xfId="0" applyFont="1" applyFill="1" applyBorder="1" applyAlignment="1">
      <alignment horizontal="left" vertical="top" wrapText="1"/>
    </xf>
    <xf numFmtId="0" fontId="65" fillId="8" borderId="1" xfId="0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5" fillId="0" borderId="0" xfId="0" applyFont="1" applyFill="1" applyAlignment="1">
      <alignment horizontal="right" vertical="top"/>
    </xf>
    <xf numFmtId="0" fontId="36" fillId="0" borderId="0" xfId="0" applyFont="1"/>
    <xf numFmtId="4" fontId="0" fillId="0" borderId="1" xfId="0" applyNumberFormat="1" applyBorder="1" applyAlignment="1" applyProtection="1">
      <alignment horizontal="left" vertical="top" wrapText="1"/>
      <protection locked="0"/>
    </xf>
    <xf numFmtId="0" fontId="31" fillId="8" borderId="1" xfId="2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horizontal="center" vertical="center" wrapText="1"/>
    </xf>
    <xf numFmtId="0" fontId="51" fillId="9" borderId="1" xfId="2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wrapText="1"/>
      <protection locked="0"/>
    </xf>
    <xf numFmtId="14" fontId="2" fillId="0" borderId="0" xfId="0" quotePrefix="1" applyNumberFormat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wrapText="1"/>
      <protection locked="0"/>
    </xf>
    <xf numFmtId="3" fontId="16" fillId="0" borderId="0" xfId="0" applyNumberFormat="1" applyFont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right"/>
    </xf>
    <xf numFmtId="3" fontId="10" fillId="0" borderId="10" xfId="0" applyNumberFormat="1" applyFont="1" applyBorder="1" applyAlignment="1" applyProtection="1">
      <alignment horizontal="right"/>
    </xf>
    <xf numFmtId="9" fontId="0" fillId="0" borderId="0" xfId="3" applyFont="1" applyProtection="1">
      <protection locked="0"/>
    </xf>
    <xf numFmtId="0" fontId="32" fillId="8" borderId="1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2" fillId="0" borderId="0" xfId="0" applyFont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9" fillId="0" borderId="2" xfId="0" applyFont="1" applyFill="1" applyBorder="1" applyAlignment="1" applyProtection="1">
      <alignment horizontal="center" vertical="top" wrapText="1"/>
      <protection locked="0"/>
    </xf>
    <xf numFmtId="0" fontId="19" fillId="0" borderId="4" xfId="0" applyFont="1" applyFill="1" applyBorder="1" applyAlignment="1" applyProtection="1">
      <alignment horizontal="center" vertical="top" wrapText="1"/>
      <protection locked="0"/>
    </xf>
    <xf numFmtId="0" fontId="19" fillId="0" borderId="6" xfId="0" applyFont="1" applyFill="1" applyBorder="1" applyAlignment="1" applyProtection="1">
      <alignment horizontal="center" vertical="top" wrapText="1"/>
      <protection locked="0"/>
    </xf>
    <xf numFmtId="3" fontId="16" fillId="0" borderId="0" xfId="0" applyNumberFormat="1" applyFont="1" applyAlignment="1" applyProtection="1">
      <alignment horizontal="left" vertical="top" wrapText="1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19" fillId="0" borderId="2" xfId="0" applyNumberFormat="1" applyFont="1" applyFill="1" applyBorder="1" applyAlignment="1" applyProtection="1">
      <alignment horizontal="center" vertical="top" wrapText="1"/>
      <protection locked="0"/>
    </xf>
    <xf numFmtId="3" fontId="19" fillId="0" borderId="4" xfId="0" applyNumberFormat="1" applyFont="1" applyFill="1" applyBorder="1" applyAlignment="1" applyProtection="1">
      <alignment horizontal="center" vertical="top" wrapText="1"/>
      <protection locked="0"/>
    </xf>
    <xf numFmtId="3" fontId="19" fillId="0" borderId="6" xfId="0" applyNumberFormat="1" applyFont="1" applyFill="1" applyBorder="1" applyAlignment="1" applyProtection="1">
      <alignment horizontal="center" vertical="top" wrapText="1"/>
      <protection locked="0"/>
    </xf>
    <xf numFmtId="0" fontId="19" fillId="0" borderId="2" xfId="0" applyFont="1" applyFill="1" applyBorder="1" applyAlignment="1" applyProtection="1">
      <alignment horizontal="center" wrapText="1"/>
      <protection locked="0"/>
    </xf>
    <xf numFmtId="0" fontId="19" fillId="0" borderId="4" xfId="0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19" fillId="0" borderId="39" xfId="0" applyFont="1" applyFill="1" applyBorder="1" applyAlignment="1" applyProtection="1">
      <alignment horizontal="center" wrapText="1"/>
      <protection locked="0"/>
    </xf>
    <xf numFmtId="0" fontId="19" fillId="0" borderId="40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19" fillId="0" borderId="34" xfId="0" applyFont="1" applyFill="1" applyBorder="1" applyAlignment="1" applyProtection="1">
      <alignment horizontal="center" wrapText="1"/>
      <protection locked="0"/>
    </xf>
    <xf numFmtId="0" fontId="19" fillId="0" borderId="35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left" wrapText="1"/>
      <protection locked="0"/>
    </xf>
    <xf numFmtId="3" fontId="0" fillId="0" borderId="0" xfId="0" applyNumberFormat="1" applyBorder="1" applyAlignment="1" applyProtection="1">
      <alignment horizontal="left" wrapText="1"/>
      <protection locked="0"/>
    </xf>
    <xf numFmtId="3" fontId="0" fillId="0" borderId="5" xfId="0" applyNumberFormat="1" applyBorder="1" applyAlignment="1" applyProtection="1">
      <alignment horizontal="left" wrapText="1"/>
      <protection locked="0"/>
    </xf>
    <xf numFmtId="14" fontId="2" fillId="0" borderId="0" xfId="0" applyNumberFormat="1" applyFont="1" applyAlignment="1" applyProtection="1">
      <alignment horizontal="left" wrapText="1"/>
      <protection locked="0"/>
    </xf>
    <xf numFmtId="3" fontId="2" fillId="0" borderId="15" xfId="0" applyNumberFormat="1" applyFont="1" applyBorder="1" applyAlignment="1" applyProtection="1">
      <alignment horizontal="left" wrapText="1"/>
      <protection locked="0"/>
    </xf>
    <xf numFmtId="3" fontId="2" fillId="0" borderId="8" xfId="0" applyNumberFormat="1" applyFont="1" applyBorder="1" applyAlignment="1" applyProtection="1">
      <alignment horizontal="left" wrapText="1"/>
      <protection locked="0"/>
    </xf>
    <xf numFmtId="3" fontId="2" fillId="0" borderId="16" xfId="0" applyNumberFormat="1" applyFont="1" applyBorder="1" applyAlignment="1" applyProtection="1">
      <alignment horizontal="left" wrapText="1"/>
      <protection locked="0"/>
    </xf>
    <xf numFmtId="3" fontId="0" fillId="0" borderId="41" xfId="0" applyNumberFormat="1" applyBorder="1" applyAlignment="1" applyProtection="1">
      <alignment horizontal="left" wrapText="1"/>
      <protection locked="0"/>
    </xf>
    <xf numFmtId="3" fontId="0" fillId="0" borderId="9" xfId="0" applyNumberFormat="1" applyBorder="1" applyAlignment="1" applyProtection="1">
      <alignment horizontal="left" wrapText="1"/>
      <protection locked="0"/>
    </xf>
    <xf numFmtId="3" fontId="0" fillId="0" borderId="7" xfId="0" applyNumberFormat="1" applyBorder="1" applyAlignment="1" applyProtection="1">
      <alignment horizontal="left" wrapText="1"/>
      <protection locked="0"/>
    </xf>
    <xf numFmtId="0" fontId="43" fillId="8" borderId="15" xfId="2" applyFont="1" applyFill="1" applyBorder="1" applyAlignment="1">
      <alignment horizontal="center" vertical="center" wrapText="1"/>
    </xf>
    <xf numFmtId="0" fontId="44" fillId="8" borderId="8" xfId="2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45" fillId="8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8" borderId="1" xfId="2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horizontal="left" vertical="center" wrapText="1"/>
    </xf>
    <xf numFmtId="0" fontId="32" fillId="8" borderId="1" xfId="2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46" fillId="8" borderId="1" xfId="2" applyFont="1" applyFill="1" applyBorder="1" applyAlignment="1">
      <alignment horizontal="center" vertical="center" wrapText="1"/>
    </xf>
    <xf numFmtId="0" fontId="47" fillId="0" borderId="1" xfId="0" applyFont="1" applyBorder="1" applyAlignment="1">
      <alignment wrapText="1"/>
    </xf>
    <xf numFmtId="0" fontId="43" fillId="9" borderId="15" xfId="2" applyFont="1" applyFill="1" applyBorder="1" applyAlignment="1">
      <alignment horizontal="center" vertical="center" wrapText="1"/>
    </xf>
    <xf numFmtId="0" fontId="43" fillId="9" borderId="8" xfId="2" applyFont="1" applyFill="1" applyBorder="1" applyAlignment="1">
      <alignment horizontal="center" vertical="center" wrapText="1"/>
    </xf>
    <xf numFmtId="0" fontId="49" fillId="9" borderId="8" xfId="0" applyFont="1" applyFill="1" applyBorder="1" applyAlignment="1">
      <alignment horizontal="center" vertical="center" wrapText="1"/>
    </xf>
    <xf numFmtId="0" fontId="49" fillId="9" borderId="16" xfId="0" applyFont="1" applyFill="1" applyBorder="1" applyAlignment="1">
      <alignment horizontal="center" vertical="center" wrapText="1"/>
    </xf>
    <xf numFmtId="0" fontId="50" fillId="9" borderId="1" xfId="2" applyFont="1" applyFill="1" applyBorder="1" applyAlignment="1">
      <alignment horizontal="center" vertical="center" wrapText="1"/>
    </xf>
    <xf numFmtId="0" fontId="49" fillId="9" borderId="1" xfId="0" applyFont="1" applyFill="1" applyBorder="1" applyAlignment="1">
      <alignment horizontal="center" vertical="center" wrapText="1"/>
    </xf>
    <xf numFmtId="0" fontId="51" fillId="9" borderId="1" xfId="2" applyFont="1" applyFill="1" applyBorder="1" applyAlignment="1">
      <alignment horizontal="center" vertical="center" wrapText="1"/>
    </xf>
    <xf numFmtId="0" fontId="51" fillId="9" borderId="1" xfId="2" applyFont="1" applyFill="1" applyBorder="1" applyAlignment="1">
      <alignment horizontal="center" vertical="center"/>
    </xf>
    <xf numFmtId="0" fontId="49" fillId="9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0" fontId="32" fillId="8" borderId="2" xfId="2" applyFont="1" applyFill="1" applyBorder="1" applyAlignment="1">
      <alignment horizontal="center" vertical="center" wrapText="1"/>
    </xf>
    <xf numFmtId="0" fontId="32" fillId="8" borderId="6" xfId="2" applyFont="1" applyFill="1" applyBorder="1" applyAlignment="1">
      <alignment horizontal="center" vertical="center" wrapText="1"/>
    </xf>
    <xf numFmtId="0" fontId="56" fillId="8" borderId="0" xfId="2" applyFont="1" applyFill="1" applyBorder="1" applyAlignment="1">
      <alignment horizontal="center" vertical="center" wrapText="1"/>
    </xf>
    <xf numFmtId="0" fontId="57" fillId="8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43" fillId="10" borderId="9" xfId="2" applyFont="1" applyFill="1" applyBorder="1" applyAlignment="1">
      <alignment horizontal="center" vertical="center" wrapText="1"/>
    </xf>
    <xf numFmtId="0" fontId="58" fillId="10" borderId="9" xfId="2" applyFont="1" applyFill="1" applyBorder="1" applyAlignment="1">
      <alignment horizontal="center" vertical="center" wrapText="1"/>
    </xf>
    <xf numFmtId="0" fontId="36" fillId="10" borderId="9" xfId="0" applyFont="1" applyFill="1" applyBorder="1" applyAlignment="1">
      <alignment horizontal="center" wrapText="1"/>
    </xf>
    <xf numFmtId="0" fontId="31" fillId="8" borderId="2" xfId="2" applyFont="1" applyFill="1" applyBorder="1" applyAlignment="1">
      <alignment horizontal="center" vertical="center" wrapText="1"/>
    </xf>
    <xf numFmtId="0" fontId="31" fillId="8" borderId="6" xfId="2" applyFont="1" applyFill="1" applyBorder="1" applyAlignment="1">
      <alignment horizontal="center" vertical="center" wrapText="1"/>
    </xf>
    <xf numFmtId="0" fontId="32" fillId="8" borderId="1" xfId="2" applyFont="1" applyFill="1" applyBorder="1" applyAlignment="1">
      <alignment vertical="center" wrapText="1"/>
    </xf>
    <xf numFmtId="0" fontId="32" fillId="8" borderId="15" xfId="2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49" fillId="0" borderId="15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60" fillId="11" borderId="2" xfId="2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0" fillId="11" borderId="15" xfId="2" applyFont="1" applyFill="1" applyBorder="1" applyAlignment="1">
      <alignment horizontal="center" vertical="center" wrapText="1"/>
    </xf>
    <xf numFmtId="0" fontId="60" fillId="11" borderId="16" xfId="2" applyFont="1" applyFill="1" applyBorder="1" applyAlignment="1">
      <alignment horizontal="center" vertical="center" wrapText="1"/>
    </xf>
    <xf numFmtId="0" fontId="61" fillId="0" borderId="9" xfId="0" applyFont="1" applyBorder="1" applyAlignment="1">
      <alignment horizontal="left" vertical="top"/>
    </xf>
    <xf numFmtId="0" fontId="62" fillId="12" borderId="9" xfId="0" applyFont="1" applyFill="1" applyBorder="1" applyAlignment="1">
      <alignment horizontal="center" vertical="center" wrapText="1"/>
    </xf>
    <xf numFmtId="0" fontId="34" fillId="8" borderId="15" xfId="0" applyFont="1" applyFill="1" applyBorder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</cellXfs>
  <cellStyles count="5">
    <cellStyle name="Comma 2" xfId="1"/>
    <cellStyle name="Normal" xfId="0" builtinId="0"/>
    <cellStyle name="Normal 2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7"/>
  <sheetViews>
    <sheetView topLeftCell="A13" workbookViewId="0">
      <selection activeCell="C12" sqref="C12"/>
    </sheetView>
  </sheetViews>
  <sheetFormatPr defaultRowHeight="15"/>
  <cols>
    <col min="1" max="1" width="4.140625" customWidth="1"/>
    <col min="2" max="2" width="10.28515625" customWidth="1"/>
    <col min="3" max="3" width="63.28515625" customWidth="1"/>
  </cols>
  <sheetData>
    <row r="2" spans="1:3" ht="18.75">
      <c r="C2" s="390" t="s">
        <v>730</v>
      </c>
    </row>
    <row r="3" spans="1:3">
      <c r="C3" s="20"/>
    </row>
    <row r="4" spans="1:3" ht="15.75">
      <c r="A4" s="2" t="s">
        <v>45</v>
      </c>
    </row>
    <row r="6" spans="1:3">
      <c r="B6" s="3" t="s">
        <v>102</v>
      </c>
    </row>
    <row r="8" spans="1:3">
      <c r="B8" s="1" t="s">
        <v>31</v>
      </c>
      <c r="C8" s="1" t="s">
        <v>32</v>
      </c>
    </row>
    <row r="10" spans="1:3">
      <c r="B10" t="s">
        <v>33</v>
      </c>
      <c r="C10" t="s">
        <v>218</v>
      </c>
    </row>
    <row r="11" spans="1:3">
      <c r="B11" t="s">
        <v>34</v>
      </c>
      <c r="C11" t="s">
        <v>243</v>
      </c>
    </row>
    <row r="12" spans="1:3">
      <c r="B12" t="s">
        <v>35</v>
      </c>
      <c r="C12" t="s">
        <v>103</v>
      </c>
    </row>
    <row r="13" spans="1:3">
      <c r="B13" t="s">
        <v>36</v>
      </c>
      <c r="C13" t="s">
        <v>240</v>
      </c>
    </row>
    <row r="14" spans="1:3">
      <c r="B14" t="s">
        <v>41</v>
      </c>
      <c r="C14" t="s">
        <v>37</v>
      </c>
    </row>
    <row r="15" spans="1:3">
      <c r="B15" t="s">
        <v>42</v>
      </c>
      <c r="C15" t="s">
        <v>38</v>
      </c>
    </row>
    <row r="16" spans="1:3">
      <c r="B16" t="s">
        <v>43</v>
      </c>
      <c r="C16" t="s">
        <v>315</v>
      </c>
    </row>
    <row r="17" spans="2:3">
      <c r="B17" t="s">
        <v>44</v>
      </c>
      <c r="C17" t="s">
        <v>294</v>
      </c>
    </row>
    <row r="18" spans="2:3" ht="30">
      <c r="B18" s="18" t="s">
        <v>113</v>
      </c>
      <c r="C18" s="17" t="s">
        <v>323</v>
      </c>
    </row>
    <row r="19" spans="2:3">
      <c r="B19" t="s">
        <v>244</v>
      </c>
      <c r="C19" t="s">
        <v>40</v>
      </c>
    </row>
    <row r="20" spans="2:3">
      <c r="B20" t="s">
        <v>297</v>
      </c>
      <c r="C20" t="s">
        <v>39</v>
      </c>
    </row>
    <row r="21" spans="2:3">
      <c r="B21" t="s">
        <v>314</v>
      </c>
      <c r="C21" t="s">
        <v>675</v>
      </c>
    </row>
    <row r="22" spans="2:3">
      <c r="B22" t="s">
        <v>676</v>
      </c>
      <c r="C22" t="s">
        <v>677</v>
      </c>
    </row>
    <row r="23" spans="2:3">
      <c r="B23" s="376" t="s">
        <v>678</v>
      </c>
      <c r="C23" s="376" t="s">
        <v>679</v>
      </c>
    </row>
    <row r="24" spans="2:3">
      <c r="B24" t="s">
        <v>680</v>
      </c>
      <c r="C24" t="s">
        <v>681</v>
      </c>
    </row>
    <row r="25" spans="2:3">
      <c r="B25" t="s">
        <v>682</v>
      </c>
      <c r="C25" t="s">
        <v>683</v>
      </c>
    </row>
    <row r="26" spans="2:3">
      <c r="B26" t="s">
        <v>684</v>
      </c>
      <c r="C26" t="s">
        <v>728</v>
      </c>
    </row>
    <row r="27" spans="2:3">
      <c r="B27" s="19"/>
      <c r="C27" s="10"/>
    </row>
  </sheetData>
  <phoneticPr fontId="3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topLeftCell="E19" zoomScale="85" zoomScaleNormal="85" workbookViewId="0">
      <selection activeCell="R12" sqref="R12"/>
    </sheetView>
  </sheetViews>
  <sheetFormatPr defaultColWidth="9.140625" defaultRowHeight="15"/>
  <cols>
    <col min="1" max="1" width="9.140625" style="22"/>
    <col min="2" max="2" width="5.5703125" style="22" customWidth="1"/>
    <col min="3" max="3" width="24.7109375" style="22" customWidth="1"/>
    <col min="4" max="4" width="20.42578125" style="22" customWidth="1"/>
    <col min="5" max="5" width="18.7109375" style="22" customWidth="1"/>
    <col min="6" max="6" width="16.85546875" style="22" customWidth="1"/>
    <col min="7" max="12" width="15.28515625" style="22" customWidth="1"/>
    <col min="13" max="13" width="13.85546875" style="22" customWidth="1"/>
    <col min="14" max="14" width="15.28515625" style="22" customWidth="1"/>
    <col min="15" max="15" width="15.7109375" style="22" customWidth="1"/>
    <col min="16" max="17" width="13.5703125" style="22" customWidth="1"/>
    <col min="18" max="18" width="13.42578125" style="22" customWidth="1"/>
    <col min="19" max="16384" width="9.140625" style="22"/>
  </cols>
  <sheetData>
    <row r="1" spans="1:18" ht="18.75">
      <c r="B1" s="148" t="str">
        <f>'Α1 Συνοπτ Προϋπολογισμος'!A1</f>
        <v>ΔΗΜΟΣ ………………………..</v>
      </c>
    </row>
    <row r="2" spans="1:18" ht="18.75">
      <c r="B2" s="148" t="str">
        <f>'Α1 Συνοπτ Προϋπολογισμος'!A2</f>
        <v>Προϋπολογισμός για το έτος 2018 και ΜΔΠ 2018-2020</v>
      </c>
    </row>
    <row r="3" spans="1:18" ht="19.5" thickBot="1">
      <c r="B3" s="103" t="s">
        <v>322</v>
      </c>
    </row>
    <row r="4" spans="1:18">
      <c r="B4" s="92"/>
      <c r="C4" s="92"/>
      <c r="D4" s="92"/>
      <c r="E4" s="92"/>
      <c r="F4" s="92"/>
      <c r="G4" s="92"/>
      <c r="H4" s="412" t="s">
        <v>224</v>
      </c>
      <c r="I4" s="413"/>
      <c r="J4" s="413"/>
      <c r="K4" s="414"/>
      <c r="L4" s="412" t="s">
        <v>130</v>
      </c>
      <c r="M4" s="413"/>
      <c r="N4" s="413"/>
      <c r="O4" s="413"/>
      <c r="P4" s="413"/>
      <c r="Q4" s="413"/>
      <c r="R4" s="414"/>
    </row>
    <row r="5" spans="1:18" ht="23.25" customHeight="1">
      <c r="A5" s="397" t="s">
        <v>115</v>
      </c>
      <c r="B5" s="215" t="s">
        <v>141</v>
      </c>
      <c r="C5" s="215" t="s">
        <v>185</v>
      </c>
      <c r="D5" s="216" t="s">
        <v>187</v>
      </c>
      <c r="E5" s="220" t="s">
        <v>186</v>
      </c>
      <c r="F5" s="407" t="s">
        <v>700</v>
      </c>
      <c r="G5" s="425" t="s">
        <v>701</v>
      </c>
      <c r="H5" s="419" t="s">
        <v>27</v>
      </c>
      <c r="I5" s="407" t="s">
        <v>26</v>
      </c>
      <c r="J5" s="407" t="s">
        <v>195</v>
      </c>
      <c r="K5" s="415" t="s">
        <v>196</v>
      </c>
      <c r="L5" s="324" t="s">
        <v>30</v>
      </c>
      <c r="M5" s="218" t="s">
        <v>30</v>
      </c>
      <c r="N5" s="220" t="s">
        <v>29</v>
      </c>
      <c r="O5" s="220" t="s">
        <v>29</v>
      </c>
      <c r="P5" s="220" t="s">
        <v>101</v>
      </c>
      <c r="Q5" s="220" t="s">
        <v>101</v>
      </c>
      <c r="R5" s="299" t="s">
        <v>194</v>
      </c>
    </row>
    <row r="6" spans="1:18" ht="26.25">
      <c r="A6" s="397"/>
      <c r="B6" s="221"/>
      <c r="C6" s="221"/>
      <c r="D6" s="222"/>
      <c r="E6" s="381" t="s">
        <v>699</v>
      </c>
      <c r="F6" s="408"/>
      <c r="G6" s="426"/>
      <c r="H6" s="420"/>
      <c r="I6" s="408"/>
      <c r="J6" s="408"/>
      <c r="K6" s="416"/>
      <c r="L6" s="325" t="s">
        <v>696</v>
      </c>
      <c r="M6" s="224">
        <v>2016</v>
      </c>
      <c r="N6" s="222">
        <v>2017</v>
      </c>
      <c r="O6" s="222">
        <v>2018</v>
      </c>
      <c r="P6" s="222">
        <v>2019</v>
      </c>
      <c r="Q6" s="222">
        <v>2020</v>
      </c>
      <c r="R6" s="326" t="s">
        <v>697</v>
      </c>
    </row>
    <row r="7" spans="1:18">
      <c r="B7" s="228"/>
      <c r="C7" s="228"/>
      <c r="D7" s="229"/>
      <c r="E7" s="233" t="s">
        <v>100</v>
      </c>
      <c r="F7" s="233" t="s">
        <v>100</v>
      </c>
      <c r="G7" s="317" t="s">
        <v>100</v>
      </c>
      <c r="H7" s="303" t="s">
        <v>100</v>
      </c>
      <c r="I7" s="233" t="s">
        <v>100</v>
      </c>
      <c r="J7" s="233" t="s">
        <v>100</v>
      </c>
      <c r="K7" s="304" t="s">
        <v>100</v>
      </c>
      <c r="L7" s="327" t="s">
        <v>100</v>
      </c>
      <c r="M7" s="231" t="s">
        <v>100</v>
      </c>
      <c r="N7" s="233" t="s">
        <v>100</v>
      </c>
      <c r="O7" s="233" t="s">
        <v>100</v>
      </c>
      <c r="P7" s="233" t="s">
        <v>100</v>
      </c>
      <c r="Q7" s="233" t="s">
        <v>100</v>
      </c>
      <c r="R7" s="304" t="s">
        <v>100</v>
      </c>
    </row>
    <row r="8" spans="1:18" ht="30">
      <c r="B8" s="305">
        <v>1</v>
      </c>
      <c r="C8" s="306" t="s">
        <v>193</v>
      </c>
      <c r="D8" s="328"/>
      <c r="E8" s="307"/>
      <c r="F8" s="307"/>
      <c r="G8" s="329">
        <f>E8+F8</f>
        <v>0</v>
      </c>
      <c r="H8" s="308"/>
      <c r="I8" s="307"/>
      <c r="J8" s="307"/>
      <c r="K8" s="309"/>
      <c r="L8" s="308"/>
      <c r="M8" s="307"/>
      <c r="N8" s="307"/>
      <c r="O8" s="307"/>
      <c r="P8" s="307"/>
      <c r="Q8" s="307"/>
      <c r="R8" s="319">
        <f t="shared" ref="R8:R18" si="0">G8-SUM(L8:Q8)</f>
        <v>0</v>
      </c>
    </row>
    <row r="9" spans="1:18" ht="30">
      <c r="B9" s="305">
        <v>2</v>
      </c>
      <c r="C9" s="279" t="s">
        <v>189</v>
      </c>
      <c r="D9" s="279"/>
      <c r="E9" s="307"/>
      <c r="F9" s="307"/>
      <c r="G9" s="329">
        <f t="shared" ref="G9:G18" si="1">E9+F9</f>
        <v>0</v>
      </c>
      <c r="H9" s="308"/>
      <c r="I9" s="307"/>
      <c r="J9" s="307"/>
      <c r="K9" s="309"/>
      <c r="L9" s="308"/>
      <c r="M9" s="311"/>
      <c r="N9" s="311"/>
      <c r="O9" s="311"/>
      <c r="P9" s="311"/>
      <c r="Q9" s="311"/>
      <c r="R9" s="319">
        <f t="shared" si="0"/>
        <v>0</v>
      </c>
    </row>
    <row r="10" spans="1:18" ht="45">
      <c r="B10" s="305">
        <v>3</v>
      </c>
      <c r="C10" s="279" t="s">
        <v>192</v>
      </c>
      <c r="D10" s="279" t="s">
        <v>746</v>
      </c>
      <c r="E10" s="307">
        <v>1000000</v>
      </c>
      <c r="F10" s="307">
        <v>120000</v>
      </c>
      <c r="G10" s="329">
        <f t="shared" si="1"/>
        <v>1120000</v>
      </c>
      <c r="H10" s="308"/>
      <c r="I10" s="307">
        <v>1000000</v>
      </c>
      <c r="J10" s="307"/>
      <c r="K10" s="309">
        <v>120000</v>
      </c>
      <c r="L10" s="308">
        <v>0</v>
      </c>
      <c r="M10" s="311">
        <v>0</v>
      </c>
      <c r="N10" s="311">
        <v>0</v>
      </c>
      <c r="O10" s="311">
        <v>320000</v>
      </c>
      <c r="P10" s="311">
        <v>275000</v>
      </c>
      <c r="Q10" s="311">
        <v>350000</v>
      </c>
      <c r="R10" s="319">
        <f t="shared" si="0"/>
        <v>175000</v>
      </c>
    </row>
    <row r="11" spans="1:18" ht="60">
      <c r="B11" s="305">
        <v>4</v>
      </c>
      <c r="C11" s="279" t="s">
        <v>223</v>
      </c>
      <c r="D11" s="279"/>
      <c r="E11" s="307"/>
      <c r="F11" s="307"/>
      <c r="G11" s="329">
        <f t="shared" si="1"/>
        <v>0</v>
      </c>
      <c r="H11" s="308"/>
      <c r="I11" s="307"/>
      <c r="J11" s="307"/>
      <c r="K11" s="309"/>
      <c r="L11" s="308"/>
      <c r="M11" s="311"/>
      <c r="N11" s="311"/>
      <c r="O11" s="311"/>
      <c r="P11" s="311"/>
      <c r="Q11" s="311"/>
      <c r="R11" s="319">
        <f t="shared" si="0"/>
        <v>0</v>
      </c>
    </row>
    <row r="12" spans="1:18" ht="45">
      <c r="B12" s="305">
        <v>5</v>
      </c>
      <c r="C12" s="279" t="s">
        <v>191</v>
      </c>
      <c r="D12" s="279" t="s">
        <v>747</v>
      </c>
      <c r="E12" s="307">
        <v>0</v>
      </c>
      <c r="F12" s="307">
        <v>600000</v>
      </c>
      <c r="G12" s="329">
        <f t="shared" si="1"/>
        <v>600000</v>
      </c>
      <c r="H12" s="308"/>
      <c r="I12" s="307">
        <v>600000</v>
      </c>
      <c r="J12" s="307"/>
      <c r="K12" s="309"/>
      <c r="L12" s="308"/>
      <c r="M12" s="311"/>
      <c r="N12" s="311"/>
      <c r="O12" s="311"/>
      <c r="P12" s="311"/>
      <c r="Q12" s="311">
        <v>400000</v>
      </c>
      <c r="R12" s="319">
        <f t="shared" si="0"/>
        <v>200000</v>
      </c>
    </row>
    <row r="13" spans="1:18" ht="30">
      <c r="B13" s="305">
        <v>6</v>
      </c>
      <c r="C13" s="279" t="s">
        <v>190</v>
      </c>
      <c r="D13" s="279"/>
      <c r="E13" s="307"/>
      <c r="F13" s="307"/>
      <c r="G13" s="329">
        <f t="shared" si="1"/>
        <v>0</v>
      </c>
      <c r="H13" s="308"/>
      <c r="I13" s="307"/>
      <c r="J13" s="307"/>
      <c r="K13" s="309"/>
      <c r="L13" s="308"/>
      <c r="M13" s="311"/>
      <c r="N13" s="311"/>
      <c r="O13" s="311"/>
      <c r="P13" s="311"/>
      <c r="Q13" s="311"/>
      <c r="R13" s="319">
        <f t="shared" si="0"/>
        <v>0</v>
      </c>
    </row>
    <row r="14" spans="1:18">
      <c r="B14" s="305">
        <v>7</v>
      </c>
      <c r="C14" s="279"/>
      <c r="D14" s="279"/>
      <c r="E14" s="307"/>
      <c r="F14" s="307"/>
      <c r="G14" s="329">
        <f t="shared" si="1"/>
        <v>0</v>
      </c>
      <c r="H14" s="308"/>
      <c r="I14" s="307"/>
      <c r="J14" s="307"/>
      <c r="K14" s="309"/>
      <c r="L14" s="308"/>
      <c r="M14" s="311"/>
      <c r="N14" s="311"/>
      <c r="O14" s="311"/>
      <c r="P14" s="311"/>
      <c r="Q14" s="311"/>
      <c r="R14" s="319">
        <f t="shared" si="0"/>
        <v>0</v>
      </c>
    </row>
    <row r="15" spans="1:18">
      <c r="B15" s="305">
        <v>8</v>
      </c>
      <c r="C15" s="279"/>
      <c r="D15" s="279"/>
      <c r="E15" s="307"/>
      <c r="F15" s="307"/>
      <c r="G15" s="329">
        <f t="shared" si="1"/>
        <v>0</v>
      </c>
      <c r="H15" s="308"/>
      <c r="I15" s="307"/>
      <c r="J15" s="307"/>
      <c r="K15" s="309"/>
      <c r="L15" s="308"/>
      <c r="M15" s="311"/>
      <c r="N15" s="311"/>
      <c r="O15" s="311"/>
      <c r="P15" s="311"/>
      <c r="Q15" s="311"/>
      <c r="R15" s="319">
        <f t="shared" si="0"/>
        <v>0</v>
      </c>
    </row>
    <row r="16" spans="1:18">
      <c r="B16" s="305">
        <v>9</v>
      </c>
      <c r="C16" s="279"/>
      <c r="D16" s="279"/>
      <c r="E16" s="307"/>
      <c r="F16" s="307"/>
      <c r="G16" s="329">
        <f t="shared" si="1"/>
        <v>0</v>
      </c>
      <c r="H16" s="308"/>
      <c r="I16" s="307"/>
      <c r="J16" s="307"/>
      <c r="K16" s="309"/>
      <c r="L16" s="308"/>
      <c r="M16" s="311"/>
      <c r="N16" s="311"/>
      <c r="O16" s="311"/>
      <c r="P16" s="311"/>
      <c r="Q16" s="311"/>
      <c r="R16" s="319">
        <f t="shared" si="0"/>
        <v>0</v>
      </c>
    </row>
    <row r="17" spans="2:18">
      <c r="B17" s="305">
        <v>10</v>
      </c>
      <c r="C17" s="279"/>
      <c r="D17" s="279"/>
      <c r="E17" s="307"/>
      <c r="F17" s="307"/>
      <c r="G17" s="329">
        <f t="shared" si="1"/>
        <v>0</v>
      </c>
      <c r="H17" s="308"/>
      <c r="I17" s="307"/>
      <c r="J17" s="307"/>
      <c r="K17" s="309"/>
      <c r="L17" s="308"/>
      <c r="M17" s="311"/>
      <c r="N17" s="311"/>
      <c r="O17" s="311"/>
      <c r="P17" s="311"/>
      <c r="Q17" s="311"/>
      <c r="R17" s="319">
        <f t="shared" si="0"/>
        <v>0</v>
      </c>
    </row>
    <row r="18" spans="2:18">
      <c r="B18" s="305">
        <v>11</v>
      </c>
      <c r="C18" s="279"/>
      <c r="D18" s="279"/>
      <c r="E18" s="307"/>
      <c r="F18" s="307"/>
      <c r="G18" s="329">
        <f t="shared" si="1"/>
        <v>0</v>
      </c>
      <c r="H18" s="308"/>
      <c r="I18" s="307"/>
      <c r="J18" s="307"/>
      <c r="K18" s="309"/>
      <c r="L18" s="308"/>
      <c r="M18" s="311"/>
      <c r="N18" s="311"/>
      <c r="O18" s="311"/>
      <c r="P18" s="311"/>
      <c r="Q18" s="311"/>
      <c r="R18" s="319">
        <f t="shared" si="0"/>
        <v>0</v>
      </c>
    </row>
    <row r="19" spans="2:18" ht="15.75" thickBot="1">
      <c r="C19" s="92" t="s">
        <v>152</v>
      </c>
      <c r="E19" s="320">
        <f>SUM(E8:E18)</f>
        <v>1000000</v>
      </c>
      <c r="F19" s="320">
        <f>SUM(F8:F18)</f>
        <v>720000</v>
      </c>
      <c r="G19" s="330">
        <f>SUM(G8:G18)</f>
        <v>1720000</v>
      </c>
      <c r="H19" s="321">
        <f t="shared" ref="H19:R19" si="2">SUM(H8:H18)</f>
        <v>0</v>
      </c>
      <c r="I19" s="322">
        <f t="shared" si="2"/>
        <v>1600000</v>
      </c>
      <c r="J19" s="322">
        <f t="shared" si="2"/>
        <v>0</v>
      </c>
      <c r="K19" s="323">
        <f t="shared" si="2"/>
        <v>120000</v>
      </c>
      <c r="L19" s="321">
        <f t="shared" si="2"/>
        <v>0</v>
      </c>
      <c r="M19" s="322">
        <f t="shared" si="2"/>
        <v>0</v>
      </c>
      <c r="N19" s="322">
        <f t="shared" si="2"/>
        <v>0</v>
      </c>
      <c r="O19" s="322">
        <f t="shared" si="2"/>
        <v>320000</v>
      </c>
      <c r="P19" s="322">
        <f t="shared" si="2"/>
        <v>275000</v>
      </c>
      <c r="Q19" s="322">
        <f t="shared" si="2"/>
        <v>750000</v>
      </c>
      <c r="R19" s="323">
        <f t="shared" si="2"/>
        <v>375000</v>
      </c>
    </row>
    <row r="20" spans="2:18"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2:18">
      <c r="C21" s="156" t="s">
        <v>197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</row>
    <row r="22" spans="2:18">
      <c r="C22" s="314" t="s">
        <v>702</v>
      </c>
      <c r="E22" s="74"/>
      <c r="F22" s="74"/>
      <c r="G22" s="74"/>
      <c r="H22" s="238"/>
      <c r="I22" s="238"/>
      <c r="J22" s="238"/>
      <c r="K22" s="238"/>
      <c r="L22" s="280">
        <f>L19</f>
        <v>0</v>
      </c>
      <c r="M22" s="74"/>
      <c r="N22" s="74"/>
      <c r="O22" s="74"/>
      <c r="P22" s="74"/>
      <c r="Q22" s="74"/>
      <c r="R22" s="74"/>
    </row>
    <row r="23" spans="2:18">
      <c r="C23" s="314">
        <v>2016</v>
      </c>
      <c r="E23" s="45"/>
      <c r="F23" s="45"/>
      <c r="G23" s="45"/>
      <c r="H23" s="238"/>
      <c r="I23" s="238"/>
      <c r="J23" s="238"/>
      <c r="K23" s="238"/>
      <c r="L23" s="45"/>
      <c r="M23" s="280">
        <f>M19</f>
        <v>0</v>
      </c>
      <c r="N23" s="45"/>
      <c r="O23" s="45"/>
      <c r="P23" s="45"/>
      <c r="Q23" s="45"/>
      <c r="R23" s="45"/>
    </row>
    <row r="24" spans="2:18">
      <c r="C24" s="314">
        <v>2017</v>
      </c>
      <c r="E24" s="45"/>
      <c r="F24" s="45"/>
      <c r="G24" s="45"/>
      <c r="H24" s="238"/>
      <c r="I24" s="238"/>
      <c r="J24" s="238"/>
      <c r="K24" s="238"/>
      <c r="L24" s="45"/>
      <c r="M24" s="45"/>
      <c r="N24" s="280">
        <f>N19</f>
        <v>0</v>
      </c>
      <c r="O24" s="45"/>
      <c r="P24" s="45"/>
      <c r="Q24" s="45"/>
      <c r="R24" s="45"/>
    </row>
    <row r="25" spans="2:18">
      <c r="C25" s="314">
        <v>2018</v>
      </c>
      <c r="E25" s="45"/>
      <c r="F25" s="45"/>
      <c r="G25" s="45"/>
      <c r="H25" s="238"/>
      <c r="I25" s="238"/>
      <c r="J25" s="238"/>
      <c r="K25" s="238"/>
      <c r="L25" s="45"/>
      <c r="M25" s="45"/>
      <c r="N25" s="45"/>
      <c r="O25" s="280">
        <f>O19</f>
        <v>320000</v>
      </c>
      <c r="P25" s="45"/>
      <c r="Q25" s="45"/>
      <c r="R25" s="45"/>
    </row>
    <row r="26" spans="2:18">
      <c r="C26" s="314">
        <v>2019</v>
      </c>
      <c r="E26" s="45"/>
      <c r="F26" s="45"/>
      <c r="G26" s="45"/>
      <c r="H26" s="238"/>
      <c r="I26" s="238"/>
      <c r="J26" s="238"/>
      <c r="K26" s="238"/>
      <c r="L26" s="45"/>
      <c r="M26" s="45"/>
      <c r="N26" s="45"/>
      <c r="O26" s="45"/>
      <c r="P26" s="280">
        <f>P19</f>
        <v>275000</v>
      </c>
      <c r="Q26" s="45"/>
      <c r="R26" s="45"/>
    </row>
    <row r="27" spans="2:18">
      <c r="C27" s="314">
        <v>2020</v>
      </c>
      <c r="E27" s="45"/>
      <c r="F27" s="45"/>
      <c r="G27" s="45"/>
      <c r="H27" s="238"/>
      <c r="I27" s="238"/>
      <c r="J27" s="238"/>
      <c r="K27" s="238"/>
      <c r="L27" s="45"/>
      <c r="M27" s="45"/>
      <c r="N27" s="45"/>
      <c r="O27" s="45"/>
      <c r="P27" s="45"/>
      <c r="Q27" s="280">
        <f>Q19</f>
        <v>750000</v>
      </c>
      <c r="R27" s="45"/>
    </row>
    <row r="28" spans="2:18">
      <c r="C28" s="22" t="s">
        <v>698</v>
      </c>
      <c r="E28" s="45"/>
      <c r="F28" s="45"/>
      <c r="G28" s="45"/>
      <c r="H28" s="238"/>
      <c r="I28" s="238"/>
      <c r="J28" s="238"/>
      <c r="K28" s="238"/>
      <c r="L28" s="45"/>
      <c r="M28" s="45"/>
      <c r="N28" s="45"/>
      <c r="O28" s="45"/>
      <c r="P28" s="45"/>
      <c r="Q28" s="45"/>
      <c r="R28" s="280">
        <f>R19</f>
        <v>375000</v>
      </c>
    </row>
    <row r="29" spans="2:18">
      <c r="C29" s="92" t="s">
        <v>188</v>
      </c>
      <c r="E29" s="45"/>
      <c r="F29" s="45"/>
      <c r="G29" s="45"/>
      <c r="H29" s="268">
        <f>SUM(H22:H28)</f>
        <v>0</v>
      </c>
      <c r="I29" s="268">
        <f>SUM(I22:I28)</f>
        <v>0</v>
      </c>
      <c r="J29" s="268">
        <f>SUM(J22:J28)</f>
        <v>0</v>
      </c>
      <c r="K29" s="268">
        <f>SUM(K22:K28)</f>
        <v>0</v>
      </c>
      <c r="L29" s="45"/>
      <c r="M29" s="45"/>
      <c r="N29" s="45"/>
      <c r="O29" s="45"/>
      <c r="P29" s="45"/>
      <c r="Q29" s="45"/>
      <c r="R29" s="45"/>
    </row>
    <row r="30" spans="2:18"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</sheetData>
  <sheetProtection sheet="1" objects="1" scenarios="1" formatCells="0" formatColumns="0" formatRows="0" insertRows="0"/>
  <mergeCells count="9">
    <mergeCell ref="K5:K6"/>
    <mergeCell ref="H4:K4"/>
    <mergeCell ref="L4:R4"/>
    <mergeCell ref="A5:A6"/>
    <mergeCell ref="F5:F6"/>
    <mergeCell ref="G5:G6"/>
    <mergeCell ref="H5:H6"/>
    <mergeCell ref="I5:I6"/>
    <mergeCell ref="J5:J6"/>
  </mergeCells>
  <phoneticPr fontId="35" type="noConversion"/>
  <pageMargins left="0.27559055118110237" right="0.19685039370078741" top="0.74803149606299213" bottom="0.74803149606299213" header="0.31496062992125984" footer="0.31496062992125984"/>
  <pageSetup paperSize="9" scale="52" orientation="landscape" r:id="rId1"/>
  <headerFooter>
    <oddFooter>&amp;L&amp;A&amp;R&amp;P/&amp;N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8"/>
  <sheetViews>
    <sheetView topLeftCell="B1" zoomScaleNormal="100" workbookViewId="0">
      <selection activeCell="F18" sqref="F18"/>
    </sheetView>
  </sheetViews>
  <sheetFormatPr defaultColWidth="9.140625" defaultRowHeight="15"/>
  <cols>
    <col min="1" max="1" width="3.5703125" style="22" customWidth="1"/>
    <col min="2" max="2" width="7.7109375" style="22" customWidth="1"/>
    <col min="3" max="3" width="47.85546875" style="22" customWidth="1"/>
    <col min="4" max="9" width="18" style="22" customWidth="1"/>
    <col min="10" max="10" width="26.85546875" style="22" customWidth="1"/>
    <col min="11" max="11" width="13.28515625" style="22" customWidth="1"/>
    <col min="12" max="12" width="12.5703125" style="22" customWidth="1"/>
    <col min="13" max="16384" width="9.140625" style="22"/>
  </cols>
  <sheetData>
    <row r="1" spans="1:9" ht="18.75">
      <c r="B1" s="148" t="str">
        <f>'Α1 Συνοπτ Προϋπολογισμος'!A1</f>
        <v>ΔΗΜΟΣ ………………………..</v>
      </c>
    </row>
    <row r="2" spans="1:9" ht="18.75">
      <c r="B2" s="148" t="str">
        <f>'Α1 Συνοπτ Προϋπολογισμος'!A2</f>
        <v>Προϋπολογισμός για το έτος 2018 και ΜΔΠ 2018-2020</v>
      </c>
    </row>
    <row r="3" spans="1:9" ht="18.75">
      <c r="B3" s="103" t="s">
        <v>312</v>
      </c>
    </row>
    <row r="4" spans="1:9" ht="18.75">
      <c r="B4" s="103"/>
    </row>
    <row r="5" spans="1:9" ht="15.75">
      <c r="B5" s="281" t="s">
        <v>198</v>
      </c>
      <c r="C5" s="191"/>
      <c r="D5" s="191"/>
      <c r="E5" s="191"/>
      <c r="F5" s="191"/>
      <c r="G5" s="191"/>
      <c r="H5" s="191"/>
      <c r="I5" s="282"/>
    </row>
    <row r="6" spans="1:9" ht="30">
      <c r="B6" s="92"/>
      <c r="D6" s="27" t="s">
        <v>30</v>
      </c>
      <c r="E6" s="28" t="s">
        <v>583</v>
      </c>
      <c r="F6" s="28" t="s">
        <v>351</v>
      </c>
      <c r="G6" s="27" t="s">
        <v>29</v>
      </c>
      <c r="H6" s="27" t="s">
        <v>101</v>
      </c>
      <c r="I6" s="27" t="s">
        <v>101</v>
      </c>
    </row>
    <row r="7" spans="1:9">
      <c r="D7" s="27">
        <v>2016</v>
      </c>
      <c r="E7" s="27">
        <v>2017</v>
      </c>
      <c r="F7" s="27">
        <v>2017</v>
      </c>
      <c r="G7" s="27">
        <v>2018</v>
      </c>
      <c r="H7" s="27">
        <v>2019</v>
      </c>
      <c r="I7" s="27">
        <v>2020</v>
      </c>
    </row>
    <row r="8" spans="1:9">
      <c r="B8" s="92" t="s">
        <v>198</v>
      </c>
      <c r="D8" s="27" t="s">
        <v>100</v>
      </c>
      <c r="E8" s="27" t="s">
        <v>100</v>
      </c>
      <c r="F8" s="27" t="s">
        <v>100</v>
      </c>
      <c r="G8" s="27" t="s">
        <v>100</v>
      </c>
      <c r="H8" s="27" t="s">
        <v>100</v>
      </c>
      <c r="I8" s="27" t="s">
        <v>100</v>
      </c>
    </row>
    <row r="9" spans="1:9">
      <c r="A9" s="106"/>
      <c r="B9" s="283" t="s">
        <v>259</v>
      </c>
      <c r="C9" s="22" t="s">
        <v>199</v>
      </c>
      <c r="D9" s="45">
        <v>1098913</v>
      </c>
      <c r="E9" s="45">
        <v>1071513</v>
      </c>
      <c r="F9" s="68">
        <f>D15</f>
        <v>1284743.79</v>
      </c>
      <c r="G9" s="68">
        <f>F15</f>
        <v>1134743.79</v>
      </c>
      <c r="H9" s="68">
        <f>G15</f>
        <v>1160651.79</v>
      </c>
      <c r="I9" s="68">
        <f>H15</f>
        <v>1136384.79</v>
      </c>
    </row>
    <row r="10" spans="1:9">
      <c r="A10" s="106"/>
      <c r="B10" s="33" t="s">
        <v>35</v>
      </c>
      <c r="C10" s="22" t="s">
        <v>337</v>
      </c>
      <c r="D10" s="68">
        <f>'Α3 Έσοδα'!F116</f>
        <v>3263907.58</v>
      </c>
      <c r="E10" s="68">
        <f>'Α3 Έσοδα'!G116</f>
        <v>3613600</v>
      </c>
      <c r="F10" s="68">
        <f>'Α3 Έσοδα'!H116</f>
        <v>4192351</v>
      </c>
      <c r="G10" s="68">
        <f>'Α3 Έσοδα'!I116</f>
        <v>4235908</v>
      </c>
      <c r="H10" s="68">
        <f>'Α3 Έσοδα'!J116</f>
        <v>4485733</v>
      </c>
      <c r="I10" s="68">
        <f>'Α3 Έσοδα'!K116</f>
        <v>4460733</v>
      </c>
    </row>
    <row r="11" spans="1:9">
      <c r="A11" s="106"/>
      <c r="B11" s="33"/>
      <c r="C11" s="22" t="s">
        <v>461</v>
      </c>
      <c r="D11" s="45"/>
      <c r="E11" s="45"/>
      <c r="F11" s="45"/>
      <c r="G11" s="45"/>
      <c r="H11" s="45"/>
      <c r="I11" s="45"/>
    </row>
    <row r="12" spans="1:9">
      <c r="A12" s="106"/>
      <c r="C12" s="129" t="s">
        <v>577</v>
      </c>
      <c r="D12" s="45">
        <v>2955473.46</v>
      </c>
      <c r="E12" s="45">
        <v>3400000</v>
      </c>
      <c r="F12" s="45">
        <v>4192351</v>
      </c>
      <c r="G12" s="45">
        <v>4000000</v>
      </c>
      <c r="H12" s="45">
        <v>4250000</v>
      </c>
      <c r="I12" s="22">
        <v>4300000</v>
      </c>
    </row>
    <row r="13" spans="1:9">
      <c r="A13" s="106"/>
      <c r="C13" s="129" t="s">
        <v>578</v>
      </c>
      <c r="D13" s="45">
        <v>74519.33</v>
      </c>
      <c r="E13" s="45">
        <v>150000</v>
      </c>
      <c r="F13" s="45">
        <v>100000</v>
      </c>
      <c r="G13" s="45">
        <v>160000</v>
      </c>
      <c r="H13" s="45">
        <v>200000</v>
      </c>
      <c r="I13" s="22">
        <v>200000</v>
      </c>
    </row>
    <row r="14" spans="1:9">
      <c r="A14" s="106"/>
      <c r="C14" s="22" t="s">
        <v>462</v>
      </c>
      <c r="D14" s="45">
        <v>48084</v>
      </c>
      <c r="E14" s="45">
        <v>50000</v>
      </c>
      <c r="F14" s="45">
        <v>50000</v>
      </c>
      <c r="G14" s="45">
        <v>50000</v>
      </c>
      <c r="H14" s="45">
        <v>60000</v>
      </c>
      <c r="I14" s="22">
        <v>60000</v>
      </c>
    </row>
    <row r="15" spans="1:9">
      <c r="A15" s="106"/>
      <c r="B15" s="283" t="s">
        <v>260</v>
      </c>
      <c r="C15" s="22" t="s">
        <v>200</v>
      </c>
      <c r="D15" s="101">
        <f>D9+D10-D12-D13-D14-D11</f>
        <v>1284743.79</v>
      </c>
      <c r="E15" s="101">
        <f t="shared" ref="E15:I15" si="0">E9+E10-E12-E13-E14-E11</f>
        <v>1085113</v>
      </c>
      <c r="F15" s="101">
        <f t="shared" si="0"/>
        <v>1134743.79</v>
      </c>
      <c r="G15" s="101">
        <f t="shared" si="0"/>
        <v>1160651.79</v>
      </c>
      <c r="H15" s="101">
        <f t="shared" si="0"/>
        <v>1136384.79</v>
      </c>
      <c r="I15" s="101">
        <f t="shared" si="0"/>
        <v>1037117.79</v>
      </c>
    </row>
    <row r="16" spans="1:9">
      <c r="A16" s="106"/>
      <c r="B16" s="284"/>
      <c r="D16" s="240"/>
      <c r="E16" s="240"/>
      <c r="F16" s="45"/>
      <c r="G16" s="45"/>
      <c r="H16" s="45"/>
    </row>
    <row r="17" spans="1:9">
      <c r="A17" s="106"/>
      <c r="B17" s="331" t="s">
        <v>201</v>
      </c>
      <c r="D17" s="45"/>
      <c r="E17" s="45"/>
      <c r="F17" s="45"/>
      <c r="G17" s="45"/>
      <c r="H17" s="45"/>
    </row>
    <row r="18" spans="1:9">
      <c r="A18" s="106"/>
      <c r="B18" s="283" t="s">
        <v>259</v>
      </c>
      <c r="C18" s="45" t="s">
        <v>199</v>
      </c>
      <c r="D18" s="45"/>
      <c r="E18" s="45">
        <v>50000</v>
      </c>
      <c r="F18" s="68">
        <f>D21</f>
        <v>0</v>
      </c>
      <c r="G18" s="68">
        <f>F21</f>
        <v>-50000</v>
      </c>
      <c r="H18" s="68">
        <f>G21</f>
        <v>-100000</v>
      </c>
      <c r="I18" s="68">
        <f>H21</f>
        <v>-100000</v>
      </c>
    </row>
    <row r="19" spans="1:9">
      <c r="A19" s="106"/>
      <c r="C19" s="45" t="s">
        <v>261</v>
      </c>
      <c r="D19" s="45"/>
      <c r="E19" s="45">
        <v>50000</v>
      </c>
      <c r="F19" s="45">
        <v>0</v>
      </c>
      <c r="G19" s="45">
        <v>0</v>
      </c>
      <c r="H19" s="45">
        <v>50000</v>
      </c>
      <c r="I19" s="22">
        <v>50000</v>
      </c>
    </row>
    <row r="20" spans="1:9">
      <c r="A20" s="106"/>
      <c r="C20" s="45" t="s">
        <v>202</v>
      </c>
      <c r="D20" s="45"/>
      <c r="E20" s="45">
        <v>50000</v>
      </c>
      <c r="F20" s="45">
        <v>50000</v>
      </c>
      <c r="G20" s="45">
        <v>50000</v>
      </c>
      <c r="H20" s="45">
        <v>50000</v>
      </c>
      <c r="I20" s="22">
        <v>50000</v>
      </c>
    </row>
    <row r="21" spans="1:9">
      <c r="A21" s="106"/>
      <c r="B21" s="283" t="s">
        <v>260</v>
      </c>
      <c r="C21" s="45" t="s">
        <v>200</v>
      </c>
      <c r="D21" s="101">
        <f t="shared" ref="D21:I21" si="1">D18+D19-D20</f>
        <v>0</v>
      </c>
      <c r="E21" s="101">
        <f t="shared" si="1"/>
        <v>50000</v>
      </c>
      <c r="F21" s="101">
        <f t="shared" si="1"/>
        <v>-50000</v>
      </c>
      <c r="G21" s="101">
        <f t="shared" si="1"/>
        <v>-100000</v>
      </c>
      <c r="H21" s="101">
        <f t="shared" si="1"/>
        <v>-100000</v>
      </c>
      <c r="I21" s="101">
        <f t="shared" si="1"/>
        <v>-100000</v>
      </c>
    </row>
    <row r="22" spans="1:9">
      <c r="A22" s="106"/>
      <c r="B22" s="284"/>
      <c r="D22" s="240"/>
      <c r="E22" s="240"/>
      <c r="F22" s="45"/>
      <c r="G22" s="45"/>
      <c r="H22" s="45"/>
    </row>
    <row r="23" spans="1:9" ht="31.5" customHeight="1" thickBot="1">
      <c r="A23" s="106"/>
      <c r="B23" s="430" t="s">
        <v>262</v>
      </c>
      <c r="C23" s="430"/>
      <c r="D23" s="269">
        <f t="shared" ref="D23:I23" si="2">D15-D21</f>
        <v>1284743.79</v>
      </c>
      <c r="E23" s="269">
        <f t="shared" si="2"/>
        <v>1035113</v>
      </c>
      <c r="F23" s="269">
        <f t="shared" si="2"/>
        <v>1184743.79</v>
      </c>
      <c r="G23" s="269">
        <f t="shared" si="2"/>
        <v>1260651.79</v>
      </c>
      <c r="H23" s="269">
        <f t="shared" si="2"/>
        <v>1236384.79</v>
      </c>
      <c r="I23" s="269">
        <f t="shared" si="2"/>
        <v>1137117.79</v>
      </c>
    </row>
    <row r="24" spans="1:9" ht="15.75" thickTop="1">
      <c r="A24" s="106"/>
      <c r="B24" s="284"/>
      <c r="D24" s="45"/>
      <c r="E24" s="45"/>
      <c r="F24" s="45"/>
      <c r="G24" s="45"/>
      <c r="H24" s="45"/>
    </row>
    <row r="25" spans="1:9">
      <c r="A25" s="332"/>
      <c r="B25" s="333"/>
      <c r="C25" s="93"/>
      <c r="D25" s="334"/>
      <c r="E25" s="240"/>
      <c r="F25" s="240"/>
      <c r="G25" s="240"/>
      <c r="H25" s="334"/>
      <c r="I25" s="93"/>
    </row>
    <row r="26" spans="1:9" ht="15.75">
      <c r="B26" s="281" t="s">
        <v>270</v>
      </c>
      <c r="C26" s="191"/>
      <c r="D26" s="90"/>
      <c r="E26" s="90"/>
      <c r="F26" s="90"/>
      <c r="G26" s="90"/>
      <c r="H26" s="90"/>
      <c r="I26" s="282"/>
    </row>
    <row r="27" spans="1:9">
      <c r="B27" s="92"/>
      <c r="C27" s="92"/>
      <c r="D27" s="27" t="s">
        <v>30</v>
      </c>
      <c r="E27" s="27" t="s">
        <v>582</v>
      </c>
      <c r="F27" s="28" t="s">
        <v>351</v>
      </c>
      <c r="G27" s="27" t="s">
        <v>29</v>
      </c>
      <c r="H27" s="27" t="s">
        <v>101</v>
      </c>
      <c r="I27" s="27" t="s">
        <v>101</v>
      </c>
    </row>
    <row r="28" spans="1:9">
      <c r="D28" s="27">
        <v>2016</v>
      </c>
      <c r="E28" s="27">
        <v>2017</v>
      </c>
      <c r="F28" s="27">
        <v>2017</v>
      </c>
      <c r="G28" s="27">
        <v>2018</v>
      </c>
      <c r="H28" s="27">
        <v>2019</v>
      </c>
      <c r="I28" s="27">
        <v>2020</v>
      </c>
    </row>
    <row r="29" spans="1:9">
      <c r="D29" s="27" t="s">
        <v>100</v>
      </c>
      <c r="E29" s="27" t="s">
        <v>100</v>
      </c>
      <c r="F29" s="27" t="s">
        <v>100</v>
      </c>
      <c r="G29" s="27" t="s">
        <v>100</v>
      </c>
      <c r="H29" s="27" t="s">
        <v>100</v>
      </c>
      <c r="I29" s="27" t="s">
        <v>100</v>
      </c>
    </row>
    <row r="30" spans="1:9">
      <c r="A30" s="106"/>
      <c r="B30" s="283" t="s">
        <v>259</v>
      </c>
      <c r="C30" s="22" t="s">
        <v>199</v>
      </c>
      <c r="D30" s="45"/>
      <c r="E30" s="45"/>
      <c r="F30" s="68">
        <f>D37</f>
        <v>-0.35000000009313226</v>
      </c>
      <c r="G30" s="68">
        <f>F37</f>
        <v>-0.31999999983236194</v>
      </c>
      <c r="H30" s="68">
        <f>G37</f>
        <v>11999.810000000522</v>
      </c>
      <c r="I30" s="68">
        <f>H37</f>
        <v>11999.310000000522</v>
      </c>
    </row>
    <row r="31" spans="1:9" ht="30">
      <c r="A31" s="106"/>
      <c r="C31" s="293" t="s">
        <v>267</v>
      </c>
      <c r="D31" s="68">
        <f t="shared" ref="D31:I31" si="3">D68</f>
        <v>2670916.65</v>
      </c>
      <c r="E31" s="68">
        <f t="shared" si="3"/>
        <v>3521260</v>
      </c>
      <c r="F31" s="68">
        <f t="shared" si="3"/>
        <v>3525584.0300000003</v>
      </c>
      <c r="G31" s="68">
        <f t="shared" si="3"/>
        <v>4364908.13</v>
      </c>
      <c r="H31" s="68">
        <f t="shared" si="3"/>
        <v>4346534.5</v>
      </c>
      <c r="I31" s="68">
        <f t="shared" si="3"/>
        <v>4414534.5</v>
      </c>
    </row>
    <row r="32" spans="1:9">
      <c r="A32" s="106"/>
      <c r="C32" s="22" t="s">
        <v>272</v>
      </c>
      <c r="D32" s="45">
        <v>2670917</v>
      </c>
      <c r="E32" s="45">
        <v>3521260</v>
      </c>
      <c r="F32" s="45">
        <v>3525584</v>
      </c>
      <c r="G32" s="45">
        <v>4352908</v>
      </c>
      <c r="H32" s="45">
        <v>4346535</v>
      </c>
      <c r="I32" s="22">
        <v>4514535</v>
      </c>
    </row>
    <row r="33" spans="1:9">
      <c r="A33" s="106"/>
      <c r="C33" s="22" t="s">
        <v>273</v>
      </c>
      <c r="D33" s="45"/>
      <c r="E33" s="45"/>
      <c r="F33" s="45"/>
      <c r="G33" s="45"/>
      <c r="H33" s="45"/>
    </row>
    <row r="34" spans="1:9" ht="6" customHeight="1">
      <c r="A34" s="106"/>
      <c r="D34" s="45"/>
      <c r="E34" s="45"/>
      <c r="F34" s="45"/>
      <c r="G34" s="45"/>
      <c r="H34" s="45"/>
    </row>
    <row r="35" spans="1:9">
      <c r="A35" s="106"/>
      <c r="C35" s="293" t="s">
        <v>349</v>
      </c>
      <c r="D35" s="45"/>
      <c r="E35" s="45">
        <v>560000</v>
      </c>
      <c r="F35" s="45">
        <v>50000</v>
      </c>
      <c r="G35" s="45">
        <v>2520000</v>
      </c>
      <c r="H35" s="45">
        <v>1630000</v>
      </c>
      <c r="I35" s="22">
        <v>550000</v>
      </c>
    </row>
    <row r="36" spans="1:9">
      <c r="A36" s="106"/>
      <c r="C36" s="22" t="s">
        <v>350</v>
      </c>
      <c r="D36" s="68">
        <f>'Α8 Αναπτυξιακά Έργα'!O18</f>
        <v>0</v>
      </c>
      <c r="E36" s="45">
        <v>560000</v>
      </c>
      <c r="F36" s="68">
        <f>'Α8 Αναπτυξιακά Έργα'!P18</f>
        <v>50000</v>
      </c>
      <c r="G36" s="68">
        <f>'Α8 Αναπτυξιακά Έργα'!Q18+'Α8 Αναπτυξιακά Έργα'!O46</f>
        <v>2520000</v>
      </c>
      <c r="H36" s="68">
        <f>'Α8 Αναπτυξιακά Έργα'!R18+'Α8 Αναπτυξιακά Έργα'!P46</f>
        <v>1630000</v>
      </c>
      <c r="I36" s="68">
        <f>'Α8 Αναπτυξιακά Έργα'!S18+'Α8 Αναπτυξιακά Έργα'!Q46</f>
        <v>550000</v>
      </c>
    </row>
    <row r="37" spans="1:9">
      <c r="A37" s="106"/>
      <c r="B37" s="283" t="s">
        <v>260</v>
      </c>
      <c r="C37" s="22" t="s">
        <v>200</v>
      </c>
      <c r="D37" s="344">
        <f t="shared" ref="D37:I37" si="4">D30+D31-D32-D33+D35-D36</f>
        <v>-0.35000000009313226</v>
      </c>
      <c r="E37" s="344">
        <f t="shared" si="4"/>
        <v>0</v>
      </c>
      <c r="F37" s="344">
        <f t="shared" si="4"/>
        <v>-0.31999999983236194</v>
      </c>
      <c r="G37" s="344">
        <f t="shared" si="4"/>
        <v>11999.810000000522</v>
      </c>
      <c r="H37" s="344">
        <f t="shared" si="4"/>
        <v>11999.310000000522</v>
      </c>
      <c r="I37" s="344">
        <f t="shared" si="4"/>
        <v>-88001.189999999478</v>
      </c>
    </row>
    <row r="38" spans="1:9">
      <c r="A38" s="106"/>
      <c r="D38" s="45"/>
      <c r="E38" s="45"/>
      <c r="F38" s="45"/>
      <c r="G38" s="45"/>
      <c r="H38" s="45"/>
    </row>
    <row r="39" spans="1:9">
      <c r="A39" s="106"/>
      <c r="B39" s="80" t="s">
        <v>268</v>
      </c>
      <c r="D39" s="45"/>
      <c r="E39" s="45"/>
      <c r="F39" s="45"/>
      <c r="G39" s="45"/>
      <c r="H39" s="45"/>
    </row>
    <row r="40" spans="1:9">
      <c r="A40" s="106"/>
      <c r="C40" s="22" t="s">
        <v>271</v>
      </c>
      <c r="D40" s="45"/>
      <c r="E40" s="52"/>
      <c r="F40" s="45"/>
      <c r="G40" s="45"/>
      <c r="H40" s="45"/>
    </row>
    <row r="41" spans="1:9">
      <c r="A41" s="106"/>
      <c r="C41" s="335" t="s">
        <v>269</v>
      </c>
      <c r="D41" s="45"/>
      <c r="E41" s="52"/>
      <c r="F41" s="45"/>
      <c r="G41" s="45"/>
      <c r="H41" s="45"/>
    </row>
    <row r="42" spans="1:9">
      <c r="A42" s="106"/>
      <c r="C42" s="78" t="s">
        <v>188</v>
      </c>
      <c r="D42" s="344">
        <f t="shared" ref="D42:I42" si="5">SUM(D40:D41)</f>
        <v>0</v>
      </c>
      <c r="E42" s="336"/>
      <c r="F42" s="344">
        <f t="shared" si="5"/>
        <v>0</v>
      </c>
      <c r="G42" s="344">
        <f t="shared" si="5"/>
        <v>0</v>
      </c>
      <c r="H42" s="344">
        <f t="shared" si="5"/>
        <v>0</v>
      </c>
      <c r="I42" s="344">
        <f t="shared" si="5"/>
        <v>0</v>
      </c>
    </row>
    <row r="43" spans="1:9">
      <c r="B43" s="337"/>
      <c r="D43" s="45"/>
      <c r="E43" s="45"/>
      <c r="F43" s="45"/>
      <c r="G43" s="45"/>
      <c r="H43" s="45"/>
    </row>
    <row r="44" spans="1:9" ht="21" customHeight="1">
      <c r="B44" s="338" t="s">
        <v>269</v>
      </c>
      <c r="D44" s="45"/>
      <c r="E44" s="52"/>
      <c r="F44" s="45"/>
      <c r="G44" s="431" t="s">
        <v>213</v>
      </c>
      <c r="H44" s="432"/>
      <c r="I44" s="433"/>
    </row>
    <row r="45" spans="1:9">
      <c r="A45" s="106"/>
      <c r="B45" s="283" t="s">
        <v>260</v>
      </c>
      <c r="C45" s="22" t="s">
        <v>203</v>
      </c>
      <c r="D45" s="45"/>
      <c r="E45" s="52"/>
      <c r="F45" s="45"/>
      <c r="G45" s="427"/>
      <c r="H45" s="428"/>
      <c r="I45" s="429"/>
    </row>
    <row r="46" spans="1:9">
      <c r="A46" s="106"/>
      <c r="C46" s="22" t="s">
        <v>204</v>
      </c>
      <c r="D46" s="45"/>
      <c r="E46" s="52"/>
      <c r="F46" s="45"/>
      <c r="G46" s="427"/>
      <c r="H46" s="428"/>
      <c r="I46" s="429"/>
    </row>
    <row r="47" spans="1:9">
      <c r="A47" s="106"/>
      <c r="C47" s="22" t="s">
        <v>212</v>
      </c>
      <c r="D47" s="45"/>
      <c r="E47" s="52"/>
      <c r="F47" s="45"/>
      <c r="G47" s="427"/>
      <c r="H47" s="428"/>
      <c r="I47" s="429"/>
    </row>
    <row r="48" spans="1:9">
      <c r="A48" s="106"/>
      <c r="C48" s="22" t="s">
        <v>205</v>
      </c>
      <c r="D48" s="45"/>
      <c r="E48" s="52"/>
      <c r="F48" s="45"/>
      <c r="G48" s="427"/>
      <c r="H48" s="428"/>
      <c r="I48" s="429"/>
    </row>
    <row r="49" spans="1:9">
      <c r="A49" s="106"/>
      <c r="C49" s="22" t="s">
        <v>206</v>
      </c>
      <c r="D49" s="45"/>
      <c r="E49" s="52"/>
      <c r="F49" s="45"/>
      <c r="G49" s="427"/>
      <c r="H49" s="428"/>
      <c r="I49" s="429"/>
    </row>
    <row r="50" spans="1:9">
      <c r="A50" s="106"/>
      <c r="C50" s="22" t="s">
        <v>207</v>
      </c>
      <c r="D50" s="45"/>
      <c r="E50" s="52"/>
      <c r="F50" s="45"/>
      <c r="G50" s="427"/>
      <c r="H50" s="428"/>
      <c r="I50" s="429"/>
    </row>
    <row r="51" spans="1:9">
      <c r="A51" s="106"/>
      <c r="C51" s="22" t="s">
        <v>208</v>
      </c>
      <c r="D51" s="45"/>
      <c r="E51" s="52"/>
      <c r="F51" s="45"/>
      <c r="G51" s="427"/>
      <c r="H51" s="428"/>
      <c r="I51" s="429"/>
    </row>
    <row r="52" spans="1:9">
      <c r="A52" s="106"/>
      <c r="C52" s="22" t="s">
        <v>209</v>
      </c>
      <c r="D52" s="45"/>
      <c r="E52" s="52"/>
      <c r="F52" s="45"/>
      <c r="G52" s="427"/>
      <c r="H52" s="428"/>
      <c r="I52" s="429"/>
    </row>
    <row r="53" spans="1:9">
      <c r="A53" s="106"/>
      <c r="C53" s="22" t="s">
        <v>210</v>
      </c>
      <c r="D53" s="45"/>
      <c r="E53" s="52"/>
      <c r="F53" s="45"/>
      <c r="G53" s="427"/>
      <c r="H53" s="428"/>
      <c r="I53" s="429"/>
    </row>
    <row r="54" spans="1:9">
      <c r="A54" s="106"/>
      <c r="C54" s="22" t="s">
        <v>211</v>
      </c>
      <c r="D54" s="45"/>
      <c r="E54" s="52"/>
      <c r="F54" s="45"/>
      <c r="G54" s="434"/>
      <c r="H54" s="435"/>
      <c r="I54" s="436"/>
    </row>
    <row r="55" spans="1:9">
      <c r="A55" s="106"/>
      <c r="C55" s="92" t="s">
        <v>188</v>
      </c>
      <c r="D55" s="344">
        <f>SUM(D45:D54)</f>
        <v>0</v>
      </c>
      <c r="E55" s="344">
        <f>SUM(E45:E54)</f>
        <v>0</v>
      </c>
      <c r="F55" s="344">
        <f>SUM(F45:F54)</f>
        <v>0</v>
      </c>
      <c r="G55" s="45"/>
      <c r="H55" s="239"/>
    </row>
    <row r="56" spans="1:9">
      <c r="D56" s="45"/>
      <c r="E56" s="45"/>
      <c r="F56" s="45"/>
      <c r="G56" s="45"/>
      <c r="H56" s="45"/>
    </row>
    <row r="57" spans="1:9">
      <c r="B57" s="31" t="s">
        <v>266</v>
      </c>
      <c r="D57" s="45"/>
      <c r="E57" s="45"/>
      <c r="F57" s="45"/>
      <c r="G57" s="45"/>
      <c r="H57" s="45"/>
    </row>
    <row r="58" spans="1:9">
      <c r="B58" s="31"/>
      <c r="D58" s="27">
        <v>2016</v>
      </c>
      <c r="E58" s="27" t="s">
        <v>703</v>
      </c>
      <c r="F58" s="27" t="s">
        <v>704</v>
      </c>
      <c r="G58" s="27">
        <v>2018</v>
      </c>
      <c r="H58" s="27">
        <v>2019</v>
      </c>
      <c r="I58" s="27">
        <v>2020</v>
      </c>
    </row>
    <row r="59" spans="1:9">
      <c r="B59" s="31"/>
      <c r="D59" s="27" t="s">
        <v>100</v>
      </c>
      <c r="E59" s="27"/>
      <c r="F59" s="27" t="s">
        <v>100</v>
      </c>
      <c r="G59" s="27" t="s">
        <v>100</v>
      </c>
      <c r="H59" s="27" t="s">
        <v>100</v>
      </c>
      <c r="I59" s="27" t="s">
        <v>100</v>
      </c>
    </row>
    <row r="60" spans="1:9">
      <c r="C60" s="339" t="s">
        <v>242</v>
      </c>
      <c r="D60" s="68">
        <f>'Α4 Δαπάνες'!F235</f>
        <v>2568673.65</v>
      </c>
      <c r="E60" s="68">
        <f>'Α4 Δαπάνες'!G235</f>
        <v>3395260</v>
      </c>
      <c r="F60" s="68">
        <f>'Α4 Δαπάνες'!H235</f>
        <v>3506584.0300000003</v>
      </c>
      <c r="G60" s="68">
        <f>'Α4 Δαπάνες'!I235</f>
        <v>4234908.13</v>
      </c>
      <c r="H60" s="68">
        <f>'Α4 Δαπάνες'!J235</f>
        <v>4456534.5</v>
      </c>
      <c r="I60" s="68">
        <f>'Α4 Δαπάνες'!K235</f>
        <v>4534534.5</v>
      </c>
    </row>
    <row r="61" spans="1:9">
      <c r="C61" s="340" t="s">
        <v>263</v>
      </c>
      <c r="D61" s="45"/>
      <c r="E61" s="45"/>
      <c r="F61" s="45"/>
      <c r="G61" s="45"/>
      <c r="H61" s="45"/>
      <c r="I61" s="45"/>
    </row>
    <row r="62" spans="1:9">
      <c r="B62" s="341" t="s">
        <v>168</v>
      </c>
      <c r="C62" s="40" t="s">
        <v>256</v>
      </c>
      <c r="D62" s="68">
        <f>-'Α4 Δαπάνες'!F223</f>
        <v>-56330</v>
      </c>
      <c r="E62" s="68">
        <f>-'Α4 Δαπάνες'!G223</f>
        <v>-150000</v>
      </c>
      <c r="F62" s="68">
        <f>-'Α4 Δαπάνες'!H223</f>
        <v>-140000</v>
      </c>
      <c r="G62" s="68">
        <f>-'Α4 Δαπάνες'!I223</f>
        <v>-140000</v>
      </c>
      <c r="H62" s="68">
        <f>-'Α4 Δαπάνες'!J223</f>
        <v>-140000</v>
      </c>
      <c r="I62" s="68">
        <f>-'Α4 Δαπάνες'!K223</f>
        <v>-140000</v>
      </c>
    </row>
    <row r="63" spans="1:9">
      <c r="C63" s="339" t="s">
        <v>264</v>
      </c>
      <c r="D63" s="68">
        <f>-('Α4 Δαπάνες'!F228)</f>
        <v>0</v>
      </c>
      <c r="E63" s="68">
        <f>-('Α4 Δαπάνες'!G228)</f>
        <v>0</v>
      </c>
      <c r="F63" s="68">
        <f>-'Α4 Δαπάνες'!H228</f>
        <v>0</v>
      </c>
      <c r="G63" s="68">
        <f>-'Α4 Δαπάνες'!I228</f>
        <v>0</v>
      </c>
      <c r="H63" s="68">
        <f>-'Α4 Δαπάνες'!J228</f>
        <v>0</v>
      </c>
      <c r="I63" s="68">
        <f>-'Α4 Δαπάνες'!K228</f>
        <v>0</v>
      </c>
    </row>
    <row r="64" spans="1:9">
      <c r="C64" s="342" t="s">
        <v>274</v>
      </c>
      <c r="D64" s="68">
        <f>-'Α4 Δαπάνες'!F231</f>
        <v>-48084</v>
      </c>
      <c r="E64" s="68">
        <f>-'Α4 Δαπάνες'!G231</f>
        <v>-50000</v>
      </c>
      <c r="F64" s="68">
        <f>-'Α4 Δαπάνες'!H231</f>
        <v>-50000</v>
      </c>
      <c r="G64" s="68">
        <f>-'Α4 Δαπάνες'!I231</f>
        <v>-50000</v>
      </c>
      <c r="H64" s="68">
        <f>-'Α4 Δαπάνες'!J231</f>
        <v>-60000</v>
      </c>
      <c r="I64" s="68">
        <f>-'Α4 Δαπάνες'!K231</f>
        <v>-60000</v>
      </c>
    </row>
    <row r="65" spans="2:9">
      <c r="C65" s="342" t="s">
        <v>275</v>
      </c>
      <c r="D65" s="68">
        <f>-'Α4 Δαπάνες'!F232</f>
        <v>0</v>
      </c>
      <c r="E65" s="68">
        <f>-'Α4 Δαπάνες'!G232</f>
        <v>-50000</v>
      </c>
      <c r="F65" s="68">
        <f>-'Α4 Δαπάνες'!H232</f>
        <v>0</v>
      </c>
      <c r="G65" s="68">
        <f>-'Α4 Δαπάνες'!I232</f>
        <v>0</v>
      </c>
      <c r="H65" s="68">
        <f>-'Α4 Δαπάνες'!J232</f>
        <v>-50000</v>
      </c>
      <c r="I65" s="68">
        <f>-'Α4 Δαπάνες'!K232</f>
        <v>-50000</v>
      </c>
    </row>
    <row r="66" spans="2:9">
      <c r="C66" s="340" t="s">
        <v>265</v>
      </c>
      <c r="D66" s="45"/>
      <c r="E66" s="45"/>
      <c r="F66" s="45"/>
      <c r="G66" s="45"/>
      <c r="H66" s="45"/>
      <c r="I66" s="45"/>
    </row>
    <row r="67" spans="2:9">
      <c r="B67" s="341" t="s">
        <v>222</v>
      </c>
      <c r="C67" s="343" t="s">
        <v>255</v>
      </c>
      <c r="D67" s="68">
        <f>'Α4 Δαπάνες'!F256</f>
        <v>206657</v>
      </c>
      <c r="E67" s="68">
        <f>'Α4 Δαπάνες'!G256</f>
        <v>376000</v>
      </c>
      <c r="F67" s="68">
        <f>'Α4 Δαπάνες'!H256</f>
        <v>209000</v>
      </c>
      <c r="G67" s="68">
        <f>'Α4 Δαπάνες'!I256</f>
        <v>320000</v>
      </c>
      <c r="H67" s="68">
        <f>'Α4 Δαπάνες'!J256</f>
        <v>140000</v>
      </c>
      <c r="I67" s="68">
        <f>'Α4 Δαπάνες'!K256</f>
        <v>130000</v>
      </c>
    </row>
    <row r="68" spans="2:9">
      <c r="D68" s="101">
        <f t="shared" ref="D68:I68" si="6">SUM(D60:D67)</f>
        <v>2670916.65</v>
      </c>
      <c r="E68" s="101">
        <f t="shared" si="6"/>
        <v>3521260</v>
      </c>
      <c r="F68" s="101">
        <f t="shared" si="6"/>
        <v>3525584.0300000003</v>
      </c>
      <c r="G68" s="101">
        <f t="shared" si="6"/>
        <v>4364908.13</v>
      </c>
      <c r="H68" s="101">
        <f t="shared" si="6"/>
        <v>4346534.5</v>
      </c>
      <c r="I68" s="101">
        <f t="shared" si="6"/>
        <v>4414534.5</v>
      </c>
    </row>
  </sheetData>
  <sheetProtection sheet="1" objects="1" scenarios="1" formatCells="0" formatColumns="0" formatRows="0" insertRows="0" deleteRows="0"/>
  <mergeCells count="12">
    <mergeCell ref="G49:I49"/>
    <mergeCell ref="G54:I54"/>
    <mergeCell ref="G50:I50"/>
    <mergeCell ref="G51:I51"/>
    <mergeCell ref="G52:I52"/>
    <mergeCell ref="G53:I53"/>
    <mergeCell ref="G48:I48"/>
    <mergeCell ref="G47:I47"/>
    <mergeCell ref="B23:C23"/>
    <mergeCell ref="G44:I44"/>
    <mergeCell ref="G45:I45"/>
    <mergeCell ref="G46:I46"/>
  </mergeCells>
  <phoneticPr fontId="35" type="noConversion"/>
  <pageMargins left="0.35433070866141736" right="0.47244094488188981" top="0.55118110236220474" bottom="0.55118110236220474" header="0.31496062992125984" footer="0.31496062992125984"/>
  <pageSetup paperSize="9" scale="82" orientation="landscape" r:id="rId1"/>
  <headerFooter>
    <oddFooter>&amp;L&amp;A&amp;R&amp;P/&amp;N</oddFooter>
  </headerFooter>
  <rowBreaks count="2" manualBreakCount="2">
    <brk id="24" max="16383" man="1"/>
    <brk id="43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10" sqref="A10"/>
    </sheetView>
  </sheetViews>
  <sheetFormatPr defaultRowHeight="15"/>
  <cols>
    <col min="1" max="1" width="6.5703125" customWidth="1"/>
    <col min="2" max="2" width="29" customWidth="1"/>
    <col min="3" max="3" width="25.5703125" bestFit="1" customWidth="1"/>
    <col min="4" max="4" width="22.42578125" bestFit="1" customWidth="1"/>
    <col min="5" max="5" width="23.7109375" bestFit="1" customWidth="1"/>
  </cols>
  <sheetData>
    <row r="1" spans="1:5" ht="18.75">
      <c r="B1" s="4" t="str">
        <f>'Α1 Συνοπτ Προϋπολογισμος'!A1</f>
        <v>ΔΗΜΟΣ ………………………..</v>
      </c>
    </row>
    <row r="2" spans="1:5" ht="18.75">
      <c r="B2" s="4" t="str">
        <f>'Α1 Συνοπτ Προϋπολογισμος'!A2</f>
        <v>Προϋπολογισμός για το έτος 2018 και ΜΔΠ 2018-2020</v>
      </c>
    </row>
    <row r="3" spans="1:5" ht="18.75">
      <c r="B3" s="4" t="s">
        <v>313</v>
      </c>
    </row>
    <row r="5" spans="1:5">
      <c r="E5" s="7"/>
    </row>
    <row r="6" spans="1:5">
      <c r="A6" s="11" t="s">
        <v>141</v>
      </c>
      <c r="B6" s="11" t="s">
        <v>161</v>
      </c>
      <c r="C6" s="12" t="s">
        <v>162</v>
      </c>
      <c r="D6" s="12" t="s">
        <v>162</v>
      </c>
      <c r="E6" s="12" t="s">
        <v>162</v>
      </c>
    </row>
    <row r="7" spans="1:5">
      <c r="A7" s="13"/>
      <c r="B7" s="13"/>
      <c r="C7" s="14" t="s">
        <v>567</v>
      </c>
      <c r="D7" s="14" t="s">
        <v>592</v>
      </c>
      <c r="E7" s="14" t="s">
        <v>705</v>
      </c>
    </row>
    <row r="8" spans="1:5">
      <c r="A8" s="13"/>
      <c r="B8" s="13"/>
      <c r="C8" s="14"/>
      <c r="D8" s="14" t="s">
        <v>163</v>
      </c>
      <c r="E8" s="14" t="s">
        <v>163</v>
      </c>
    </row>
    <row r="9" spans="1:5">
      <c r="A9" s="15"/>
      <c r="B9" s="15"/>
      <c r="C9" s="16" t="s">
        <v>100</v>
      </c>
      <c r="D9" s="16" t="s">
        <v>100</v>
      </c>
      <c r="E9" s="16" t="s">
        <v>100</v>
      </c>
    </row>
    <row r="10" spans="1:5">
      <c r="A10" s="5">
        <v>1</v>
      </c>
      <c r="B10" s="5"/>
      <c r="C10" s="6"/>
      <c r="D10" s="6"/>
      <c r="E10" s="6"/>
    </row>
    <row r="11" spans="1:5">
      <c r="A11" s="5">
        <v>2</v>
      </c>
      <c r="B11" s="5"/>
      <c r="C11" s="6"/>
      <c r="D11" s="6"/>
      <c r="E11" s="6"/>
    </row>
    <row r="12" spans="1:5">
      <c r="A12" s="5">
        <v>3</v>
      </c>
      <c r="B12" s="5"/>
      <c r="C12" s="6"/>
      <c r="D12" s="6"/>
      <c r="E12" s="6"/>
    </row>
    <row r="13" spans="1:5">
      <c r="A13" s="5">
        <v>4</v>
      </c>
      <c r="B13" s="5"/>
      <c r="C13" s="6"/>
      <c r="D13" s="6"/>
      <c r="E13" s="6"/>
    </row>
    <row r="14" spans="1:5">
      <c r="A14" s="5">
        <v>5</v>
      </c>
      <c r="B14" s="5"/>
      <c r="C14" s="6"/>
      <c r="D14" s="6"/>
      <c r="E14" s="6"/>
    </row>
    <row r="15" spans="1:5">
      <c r="A15" s="5">
        <v>6</v>
      </c>
      <c r="B15" s="5"/>
      <c r="C15" s="6"/>
      <c r="D15" s="6"/>
      <c r="E15" s="6"/>
    </row>
    <row r="16" spans="1:5">
      <c r="A16" s="5">
        <v>7</v>
      </c>
      <c r="B16" s="5"/>
      <c r="C16" s="6"/>
      <c r="D16" s="6"/>
      <c r="E16" s="6"/>
    </row>
    <row r="17" spans="1:5">
      <c r="A17" s="5">
        <v>8</v>
      </c>
      <c r="B17" s="5"/>
      <c r="C17" s="6"/>
      <c r="D17" s="6"/>
      <c r="E17" s="6"/>
    </row>
    <row r="18" spans="1:5">
      <c r="A18" s="5">
        <v>9</v>
      </c>
      <c r="B18" s="5"/>
      <c r="C18" s="6"/>
      <c r="D18" s="6"/>
      <c r="E18" s="6"/>
    </row>
    <row r="19" spans="1:5">
      <c r="A19" s="5">
        <v>10</v>
      </c>
      <c r="B19" s="5"/>
      <c r="C19" s="6"/>
      <c r="D19" s="6"/>
      <c r="E19" s="6"/>
    </row>
    <row r="20" spans="1:5">
      <c r="B20" s="8" t="s">
        <v>152</v>
      </c>
      <c r="C20" s="6">
        <f>SUM(C10:C19)</f>
        <v>0</v>
      </c>
      <c r="D20" s="6">
        <f>SUM(D10:D19)</f>
        <v>0</v>
      </c>
      <c r="E20" s="6">
        <f>SUM(E10:E19)</f>
        <v>0</v>
      </c>
    </row>
    <row r="21" spans="1:5">
      <c r="C21" s="9"/>
      <c r="D21" s="9"/>
      <c r="E21" s="9"/>
    </row>
    <row r="22" spans="1:5">
      <c r="C22" s="9"/>
      <c r="D22" s="9"/>
      <c r="E22" s="9"/>
    </row>
  </sheetData>
  <sheetProtection insertRows="0" deleteRows="0"/>
  <phoneticPr fontId="3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opLeftCell="A13" workbookViewId="0">
      <selection activeCell="J11" sqref="J11"/>
    </sheetView>
  </sheetViews>
  <sheetFormatPr defaultColWidth="9.140625" defaultRowHeight="12.75"/>
  <cols>
    <col min="1" max="1" width="43.85546875" style="345" customWidth="1"/>
    <col min="2" max="2" width="14.85546875" style="345" customWidth="1"/>
    <col min="3" max="3" width="11.28515625" style="345" customWidth="1"/>
    <col min="4" max="4" width="14.28515625" style="345" customWidth="1"/>
    <col min="5" max="5" width="15" style="345" customWidth="1"/>
    <col min="6" max="6" width="11.5703125" style="345" customWidth="1"/>
    <col min="7" max="7" width="13.42578125" style="345" customWidth="1"/>
    <col min="8" max="9" width="13.140625" style="345" customWidth="1"/>
    <col min="10" max="10" width="25.5703125" style="345" customWidth="1"/>
    <col min="11" max="16384" width="9.140625" style="345"/>
  </cols>
  <sheetData>
    <row r="1" spans="1:16" ht="27" customHeight="1">
      <c r="A1" s="437" t="s">
        <v>612</v>
      </c>
      <c r="B1" s="438"/>
      <c r="C1" s="438"/>
      <c r="D1" s="438"/>
      <c r="E1" s="438"/>
      <c r="F1" s="438"/>
      <c r="G1" s="438"/>
      <c r="H1" s="438"/>
      <c r="I1" s="439"/>
      <c r="J1" s="440"/>
    </row>
    <row r="2" spans="1:16" ht="40.5" customHeight="1">
      <c r="A2" s="441"/>
      <c r="B2" s="441"/>
      <c r="C2" s="441"/>
      <c r="D2" s="441"/>
      <c r="E2" s="441"/>
      <c r="F2" s="441"/>
      <c r="G2" s="441"/>
      <c r="H2" s="441"/>
      <c r="I2" s="441"/>
      <c r="J2" s="442"/>
    </row>
    <row r="3" spans="1:16" ht="21" customHeight="1">
      <c r="A3" s="443" t="s">
        <v>470</v>
      </c>
      <c r="B3" s="444" t="s">
        <v>613</v>
      </c>
      <c r="C3" s="445" t="s">
        <v>614</v>
      </c>
      <c r="D3" s="445" t="s">
        <v>615</v>
      </c>
      <c r="E3" s="447"/>
      <c r="F3" s="447"/>
      <c r="G3" s="445" t="s">
        <v>616</v>
      </c>
      <c r="H3" s="442"/>
      <c r="I3" s="442"/>
      <c r="J3" s="448" t="s">
        <v>617</v>
      </c>
    </row>
    <row r="4" spans="1:16" ht="105" customHeight="1">
      <c r="A4" s="443"/>
      <c r="B4" s="444"/>
      <c r="C4" s="446"/>
      <c r="D4" s="379" t="s">
        <v>618</v>
      </c>
      <c r="E4" s="379" t="s">
        <v>706</v>
      </c>
      <c r="F4" s="346" t="s">
        <v>707</v>
      </c>
      <c r="G4" s="379" t="s">
        <v>708</v>
      </c>
      <c r="H4" s="378" t="s">
        <v>709</v>
      </c>
      <c r="I4" s="378" t="s">
        <v>710</v>
      </c>
      <c r="J4" s="449"/>
    </row>
    <row r="5" spans="1:16" ht="21.75" customHeight="1">
      <c r="A5" s="347" t="s">
        <v>731</v>
      </c>
      <c r="B5" s="389" t="s">
        <v>732</v>
      </c>
      <c r="C5" s="347" t="s">
        <v>733</v>
      </c>
      <c r="D5" s="347">
        <v>1</v>
      </c>
      <c r="E5" s="347">
        <v>1</v>
      </c>
      <c r="F5" s="347"/>
      <c r="G5" s="347"/>
      <c r="H5" s="347"/>
      <c r="I5" s="347">
        <v>29300</v>
      </c>
      <c r="J5" s="347" t="s">
        <v>775</v>
      </c>
    </row>
    <row r="6" spans="1:16" ht="21.75" customHeight="1">
      <c r="A6" s="347" t="s">
        <v>750</v>
      </c>
      <c r="B6" s="347" t="s">
        <v>732</v>
      </c>
      <c r="C6" s="347" t="s">
        <v>751</v>
      </c>
      <c r="D6" s="347">
        <v>3</v>
      </c>
      <c r="E6" s="347">
        <v>3</v>
      </c>
      <c r="F6" s="347"/>
      <c r="G6" s="347"/>
      <c r="H6" s="347"/>
      <c r="I6" s="347">
        <v>61500</v>
      </c>
      <c r="J6" s="347"/>
    </row>
    <row r="7" spans="1:16" ht="21.75" customHeight="1">
      <c r="A7" s="347" t="s">
        <v>752</v>
      </c>
      <c r="B7" s="347" t="s">
        <v>732</v>
      </c>
      <c r="C7" s="347" t="s">
        <v>753</v>
      </c>
      <c r="D7" s="347">
        <v>1</v>
      </c>
      <c r="E7" s="347">
        <v>1</v>
      </c>
      <c r="F7" s="347"/>
      <c r="G7" s="347"/>
      <c r="H7" s="347"/>
      <c r="I7" s="347">
        <v>14195</v>
      </c>
      <c r="J7" s="347"/>
      <c r="P7" s="348"/>
    </row>
    <row r="8" spans="1:16" ht="21.75" customHeight="1">
      <c r="A8" s="347" t="s">
        <v>754</v>
      </c>
      <c r="B8" s="347" t="s">
        <v>756</v>
      </c>
      <c r="C8" s="347" t="s">
        <v>760</v>
      </c>
      <c r="D8" s="347">
        <v>0</v>
      </c>
      <c r="E8" s="347">
        <v>1</v>
      </c>
      <c r="F8" s="347">
        <v>1</v>
      </c>
      <c r="G8" s="347">
        <v>0</v>
      </c>
      <c r="H8" s="347">
        <v>0</v>
      </c>
      <c r="I8" s="347">
        <v>10024</v>
      </c>
      <c r="J8" s="347" t="s">
        <v>770</v>
      </c>
    </row>
    <row r="9" spans="1:16" ht="21.75" customHeight="1">
      <c r="A9" s="347" t="s">
        <v>755</v>
      </c>
      <c r="B9" s="347" t="s">
        <v>756</v>
      </c>
      <c r="C9" s="347" t="s">
        <v>757</v>
      </c>
      <c r="D9" s="347">
        <v>0</v>
      </c>
      <c r="E9" s="347">
        <v>1</v>
      </c>
      <c r="F9" s="347">
        <v>0</v>
      </c>
      <c r="G9" s="347">
        <v>0</v>
      </c>
      <c r="H9" s="347">
        <v>0</v>
      </c>
      <c r="I9" s="347">
        <v>10024</v>
      </c>
      <c r="J9" s="347" t="s">
        <v>771</v>
      </c>
    </row>
    <row r="10" spans="1:16" ht="21.75" customHeight="1">
      <c r="A10" s="347" t="s">
        <v>758</v>
      </c>
      <c r="B10" s="347" t="s">
        <v>756</v>
      </c>
      <c r="C10" s="347" t="s">
        <v>759</v>
      </c>
      <c r="D10" s="347">
        <v>0</v>
      </c>
      <c r="E10" s="347">
        <v>1</v>
      </c>
      <c r="F10" s="347">
        <v>0</v>
      </c>
      <c r="G10" s="347">
        <v>0</v>
      </c>
      <c r="H10" s="347">
        <v>0</v>
      </c>
      <c r="I10" s="347">
        <v>8075</v>
      </c>
      <c r="J10" s="347" t="s">
        <v>771</v>
      </c>
    </row>
    <row r="11" spans="1:16" ht="21.75" customHeight="1">
      <c r="A11" s="347" t="s">
        <v>781</v>
      </c>
      <c r="B11" s="347" t="s">
        <v>756</v>
      </c>
      <c r="C11" s="347" t="s">
        <v>759</v>
      </c>
      <c r="D11" s="347">
        <v>0</v>
      </c>
      <c r="E11" s="347">
        <v>1</v>
      </c>
      <c r="F11" s="347">
        <v>0</v>
      </c>
      <c r="G11" s="347">
        <v>0</v>
      </c>
      <c r="H11" s="347">
        <v>0</v>
      </c>
      <c r="I11" s="347">
        <v>8075</v>
      </c>
      <c r="J11" s="347" t="s">
        <v>782</v>
      </c>
    </row>
    <row r="12" spans="1:16" ht="21.75" customHeight="1">
      <c r="A12" s="347"/>
      <c r="B12" s="347"/>
      <c r="C12" s="347"/>
      <c r="D12" s="347"/>
      <c r="E12" s="347"/>
      <c r="F12" s="347"/>
      <c r="G12" s="347"/>
      <c r="H12" s="347"/>
      <c r="I12" s="347"/>
      <c r="J12" s="347"/>
    </row>
    <row r="13" spans="1:16" ht="21.75" customHeight="1">
      <c r="A13" s="347"/>
      <c r="B13" s="347"/>
      <c r="C13" s="347"/>
      <c r="D13" s="347"/>
      <c r="E13" s="347"/>
      <c r="F13" s="347"/>
      <c r="G13" s="347"/>
      <c r="H13" s="347"/>
      <c r="I13" s="347"/>
      <c r="J13" s="347"/>
    </row>
    <row r="14" spans="1:16" ht="21.75" customHeight="1">
      <c r="A14" s="347"/>
      <c r="B14" s="347"/>
      <c r="C14" s="347"/>
      <c r="D14" s="347"/>
      <c r="E14" s="347"/>
      <c r="F14" s="347"/>
      <c r="G14" s="347"/>
      <c r="H14" s="347"/>
      <c r="I14" s="347"/>
      <c r="J14" s="347"/>
    </row>
    <row r="15" spans="1:16" ht="21.75" customHeight="1">
      <c r="A15" s="347"/>
      <c r="B15" s="347"/>
      <c r="C15" s="347"/>
      <c r="D15" s="347"/>
      <c r="E15" s="347"/>
      <c r="F15" s="347"/>
      <c r="G15" s="347"/>
      <c r="H15" s="347"/>
      <c r="I15" s="347"/>
      <c r="J15" s="347"/>
    </row>
    <row r="16" spans="1:16" ht="21.75" customHeight="1">
      <c r="A16" s="347"/>
      <c r="B16" s="347"/>
      <c r="C16" s="347"/>
      <c r="D16" s="347"/>
      <c r="E16" s="347"/>
      <c r="F16" s="347"/>
      <c r="G16" s="347"/>
      <c r="H16" s="347"/>
      <c r="I16" s="347"/>
      <c r="J16" s="347"/>
    </row>
    <row r="17" spans="1:10" ht="21.75" customHeight="1">
      <c r="A17" s="347"/>
      <c r="B17" s="347"/>
      <c r="C17" s="347"/>
      <c r="D17" s="347"/>
      <c r="E17" s="347"/>
      <c r="F17" s="347"/>
      <c r="G17" s="347"/>
      <c r="H17" s="347"/>
      <c r="I17" s="347"/>
      <c r="J17" s="347"/>
    </row>
    <row r="18" spans="1:10" ht="21.75" customHeight="1">
      <c r="A18" s="347"/>
      <c r="B18" s="347"/>
      <c r="C18" s="347"/>
      <c r="D18" s="347"/>
      <c r="E18" s="347"/>
      <c r="F18" s="347"/>
      <c r="G18" s="347"/>
      <c r="H18" s="347"/>
      <c r="I18" s="347"/>
      <c r="J18" s="347"/>
    </row>
    <row r="19" spans="1:10" ht="21.75" customHeight="1">
      <c r="A19" s="347"/>
      <c r="B19" s="347"/>
      <c r="C19" s="347"/>
      <c r="D19" s="347"/>
      <c r="E19" s="347"/>
      <c r="F19" s="347"/>
      <c r="G19" s="347"/>
      <c r="H19" s="347"/>
      <c r="I19" s="347"/>
      <c r="J19" s="347"/>
    </row>
    <row r="20" spans="1:10" ht="21.75" customHeight="1">
      <c r="A20" s="347"/>
      <c r="B20" s="347"/>
      <c r="C20" s="347"/>
      <c r="D20" s="347"/>
      <c r="E20" s="347"/>
      <c r="F20" s="347"/>
      <c r="G20" s="347"/>
      <c r="H20" s="347"/>
      <c r="I20" s="347"/>
      <c r="J20" s="347"/>
    </row>
    <row r="21" spans="1:10" ht="21.75" customHeight="1">
      <c r="A21" s="347"/>
      <c r="B21" s="347"/>
      <c r="C21" s="347"/>
      <c r="D21" s="347"/>
      <c r="E21" s="347"/>
      <c r="F21" s="347"/>
      <c r="G21" s="347"/>
      <c r="H21" s="347"/>
      <c r="I21" s="347"/>
      <c r="J21" s="347"/>
    </row>
    <row r="22" spans="1:10" ht="21.75" customHeight="1">
      <c r="A22" s="347"/>
      <c r="B22" s="347"/>
      <c r="C22" s="347"/>
      <c r="D22" s="347"/>
      <c r="E22" s="347"/>
      <c r="F22" s="347"/>
      <c r="G22" s="347"/>
      <c r="H22" s="347"/>
      <c r="I22" s="347"/>
      <c r="J22" s="347"/>
    </row>
    <row r="23" spans="1:10" ht="21.75" customHeight="1">
      <c r="A23" s="349" t="s">
        <v>188</v>
      </c>
      <c r="B23" s="347">
        <v>8</v>
      </c>
      <c r="C23" s="347"/>
      <c r="D23" s="347">
        <v>5</v>
      </c>
      <c r="E23" s="347">
        <v>8</v>
      </c>
      <c r="F23" s="347">
        <v>1</v>
      </c>
      <c r="G23" s="347"/>
      <c r="H23" s="347"/>
      <c r="I23" s="347">
        <v>141193</v>
      </c>
      <c r="J23" s="347" t="s">
        <v>769</v>
      </c>
    </row>
    <row r="24" spans="1:10">
      <c r="B24" s="347"/>
    </row>
  </sheetData>
  <mergeCells count="8">
    <mergeCell ref="A1:J1"/>
    <mergeCell ref="A2:J2"/>
    <mergeCell ref="A3:A4"/>
    <mergeCell ref="B3:B4"/>
    <mergeCell ref="C3:C4"/>
    <mergeCell ref="D3:F3"/>
    <mergeCell ref="G3:I3"/>
    <mergeCell ref="J3:J4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Footer>&amp;L&amp;A&amp;R&amp;P/&amp;N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topLeftCell="A16" workbookViewId="0">
      <selection activeCell="B9" sqref="B9"/>
    </sheetView>
  </sheetViews>
  <sheetFormatPr defaultRowHeight="15"/>
  <cols>
    <col min="1" max="1" width="40.28515625" style="345" customWidth="1"/>
    <col min="2" max="2" width="13.42578125" style="345" customWidth="1"/>
    <col min="3" max="3" width="7.42578125" style="345" customWidth="1"/>
    <col min="4" max="4" width="11.28515625" style="345" customWidth="1"/>
    <col min="5" max="5" width="8.5703125" style="345" customWidth="1"/>
    <col min="6" max="6" width="10.42578125" style="345" customWidth="1"/>
    <col min="7" max="7" width="13.42578125" style="345" customWidth="1"/>
    <col min="8" max="8" width="19.85546875" style="345" customWidth="1"/>
    <col min="9" max="9" width="20.28515625" style="345" customWidth="1"/>
    <col min="10" max="10" width="25.5703125" style="345" customWidth="1"/>
  </cols>
  <sheetData>
    <row r="1" spans="1:14" ht="15" customHeight="1">
      <c r="A1" s="450" t="s">
        <v>619</v>
      </c>
      <c r="B1" s="451"/>
      <c r="C1" s="451"/>
      <c r="D1" s="451"/>
      <c r="E1" s="451"/>
      <c r="F1" s="451"/>
      <c r="G1" s="451"/>
      <c r="H1" s="451"/>
      <c r="I1" s="452"/>
      <c r="J1" s="453"/>
    </row>
    <row r="2" spans="1:14">
      <c r="A2" s="454"/>
      <c r="B2" s="454"/>
      <c r="C2" s="454"/>
      <c r="D2" s="454"/>
      <c r="E2" s="454"/>
      <c r="F2" s="454"/>
      <c r="G2" s="454"/>
      <c r="H2" s="454"/>
      <c r="I2" s="454"/>
      <c r="J2" s="455"/>
    </row>
    <row r="3" spans="1:14" ht="36" customHeight="1">
      <c r="A3" s="456" t="s">
        <v>620</v>
      </c>
      <c r="B3" s="456" t="s">
        <v>614</v>
      </c>
      <c r="C3" s="456" t="s">
        <v>615</v>
      </c>
      <c r="D3" s="455"/>
      <c r="E3" s="455"/>
      <c r="F3" s="455"/>
      <c r="G3" s="457" t="s">
        <v>616</v>
      </c>
      <c r="H3" s="458"/>
      <c r="I3" s="458"/>
      <c r="J3" s="456" t="s">
        <v>617</v>
      </c>
    </row>
    <row r="4" spans="1:14" ht="63.75" customHeight="1">
      <c r="A4" s="456"/>
      <c r="B4" s="457"/>
      <c r="C4" s="456" t="s">
        <v>618</v>
      </c>
      <c r="D4" s="455"/>
      <c r="E4" s="456" t="s">
        <v>706</v>
      </c>
      <c r="F4" s="455"/>
      <c r="G4" s="380" t="s">
        <v>708</v>
      </c>
      <c r="H4" s="380" t="s">
        <v>709</v>
      </c>
      <c r="I4" s="380" t="s">
        <v>710</v>
      </c>
      <c r="J4" s="459"/>
    </row>
    <row r="5" spans="1:14" s="352" customFormat="1" ht="17.25">
      <c r="A5" s="350"/>
      <c r="B5" s="350"/>
      <c r="C5" s="350" t="s">
        <v>624</v>
      </c>
      <c r="D5" s="351" t="s">
        <v>625</v>
      </c>
      <c r="E5" s="350" t="s">
        <v>626</v>
      </c>
      <c r="F5" s="350" t="s">
        <v>625</v>
      </c>
      <c r="G5" s="350"/>
      <c r="H5" s="350"/>
      <c r="I5" s="350"/>
      <c r="J5" s="350"/>
    </row>
    <row r="6" spans="1:14">
      <c r="A6" s="353"/>
      <c r="B6" s="353"/>
      <c r="C6" s="353"/>
      <c r="D6" s="353"/>
      <c r="E6" s="353"/>
      <c r="F6" s="353"/>
      <c r="G6" s="353"/>
      <c r="H6" s="353"/>
      <c r="I6" s="353"/>
      <c r="J6" s="353"/>
    </row>
    <row r="7" spans="1:14">
      <c r="A7" s="353" t="s">
        <v>783</v>
      </c>
      <c r="B7" s="353" t="s">
        <v>786</v>
      </c>
      <c r="C7" s="353"/>
      <c r="D7" s="353"/>
      <c r="E7" s="353">
        <v>2</v>
      </c>
      <c r="F7" s="353"/>
      <c r="G7" s="353">
        <v>0</v>
      </c>
      <c r="H7" s="353">
        <v>0</v>
      </c>
      <c r="I7" s="353">
        <v>9347</v>
      </c>
      <c r="J7" s="353" t="s">
        <v>788</v>
      </c>
      <c r="N7" t="s">
        <v>472</v>
      </c>
    </row>
    <row r="8" spans="1:14">
      <c r="A8" s="353" t="s">
        <v>784</v>
      </c>
      <c r="B8" s="353" t="s">
        <v>791</v>
      </c>
      <c r="C8" s="353"/>
      <c r="D8" s="353"/>
      <c r="E8" s="353">
        <v>1</v>
      </c>
      <c r="F8" s="353"/>
      <c r="G8" s="353">
        <v>0</v>
      </c>
      <c r="H8" s="353">
        <v>0</v>
      </c>
      <c r="I8" s="353">
        <v>4673</v>
      </c>
      <c r="J8" s="353" t="s">
        <v>789</v>
      </c>
    </row>
    <row r="9" spans="1:14">
      <c r="A9" s="353" t="s">
        <v>785</v>
      </c>
      <c r="B9" s="353" t="s">
        <v>786</v>
      </c>
      <c r="C9" s="353"/>
      <c r="D9" s="353"/>
      <c r="E9" s="353">
        <v>1</v>
      </c>
      <c r="F9" s="353"/>
      <c r="G9" s="353">
        <v>0</v>
      </c>
      <c r="H9" s="353">
        <v>0</v>
      </c>
      <c r="I9" s="353">
        <v>5446</v>
      </c>
      <c r="J9" s="353" t="s">
        <v>790</v>
      </c>
    </row>
    <row r="10" spans="1:14">
      <c r="A10" s="353"/>
      <c r="B10" s="353"/>
      <c r="C10" s="353"/>
      <c r="D10" s="353"/>
      <c r="E10" s="353"/>
      <c r="F10" s="353"/>
      <c r="G10" s="353"/>
      <c r="H10" s="353"/>
      <c r="I10" s="353"/>
      <c r="J10" s="353"/>
    </row>
    <row r="11" spans="1:14">
      <c r="A11" s="353"/>
      <c r="B11" s="353"/>
      <c r="C11" s="353"/>
      <c r="D11" s="353"/>
      <c r="E11" s="353"/>
      <c r="F11" s="353"/>
      <c r="G11" s="353"/>
      <c r="H11" s="353"/>
      <c r="I11" s="353"/>
      <c r="J11" s="353"/>
    </row>
    <row r="12" spans="1:14">
      <c r="A12" s="353"/>
      <c r="B12" s="353"/>
      <c r="C12" s="353"/>
      <c r="D12" s="353"/>
      <c r="E12" s="353"/>
      <c r="F12" s="353"/>
      <c r="G12" s="353"/>
      <c r="H12" s="353"/>
      <c r="I12" s="353"/>
      <c r="J12" s="353"/>
    </row>
    <row r="13" spans="1:14">
      <c r="A13" s="353"/>
      <c r="B13" s="353"/>
      <c r="C13" s="353"/>
      <c r="D13" s="353"/>
      <c r="E13" s="353"/>
      <c r="F13" s="353"/>
      <c r="G13" s="353"/>
      <c r="H13" s="353"/>
      <c r="I13" s="353"/>
      <c r="J13" s="353"/>
    </row>
    <row r="14" spans="1:14">
      <c r="A14" s="353"/>
      <c r="B14" s="353"/>
      <c r="C14" s="353"/>
      <c r="D14" s="353"/>
      <c r="E14" s="353"/>
      <c r="F14" s="353"/>
      <c r="G14" s="353"/>
      <c r="H14" s="353"/>
      <c r="I14" s="353"/>
      <c r="J14" s="353"/>
    </row>
    <row r="15" spans="1:14">
      <c r="A15" s="353"/>
      <c r="B15" s="353"/>
      <c r="C15" s="353"/>
      <c r="D15" s="353"/>
      <c r="E15" s="353"/>
      <c r="F15" s="353"/>
      <c r="G15" s="353"/>
      <c r="H15" s="353"/>
      <c r="I15" s="353"/>
      <c r="J15" s="353"/>
    </row>
    <row r="16" spans="1:14">
      <c r="A16" s="353"/>
      <c r="B16" s="353"/>
      <c r="C16" s="353"/>
      <c r="D16" s="353"/>
      <c r="E16" s="353"/>
      <c r="F16" s="353"/>
      <c r="G16" s="353"/>
      <c r="H16" s="353"/>
      <c r="I16" s="353"/>
      <c r="J16" s="353"/>
    </row>
    <row r="17" spans="1:10">
      <c r="A17" s="353"/>
      <c r="B17" s="353"/>
      <c r="C17" s="353"/>
      <c r="D17" s="353"/>
      <c r="E17" s="353"/>
      <c r="F17" s="353"/>
      <c r="G17" s="353"/>
      <c r="H17" s="353"/>
      <c r="I17" s="353"/>
      <c r="J17" s="353"/>
    </row>
    <row r="18" spans="1:10">
      <c r="A18" s="353"/>
      <c r="B18" s="353"/>
      <c r="C18" s="353"/>
      <c r="D18" s="353"/>
      <c r="E18" s="353"/>
      <c r="F18" s="353"/>
      <c r="G18" s="353"/>
      <c r="H18" s="353"/>
      <c r="I18" s="353"/>
      <c r="J18" s="353"/>
    </row>
    <row r="19" spans="1:10">
      <c r="A19" s="353"/>
      <c r="B19" s="353"/>
      <c r="C19" s="353"/>
      <c r="D19" s="353"/>
      <c r="E19" s="353"/>
      <c r="F19" s="353"/>
      <c r="G19" s="353"/>
      <c r="H19" s="353"/>
      <c r="I19" s="353"/>
      <c r="J19" s="353"/>
    </row>
    <row r="20" spans="1:10">
      <c r="A20" s="353"/>
      <c r="B20" s="353"/>
      <c r="C20" s="353"/>
      <c r="D20" s="353"/>
      <c r="E20" s="353"/>
      <c r="F20" s="353"/>
      <c r="G20" s="353"/>
      <c r="H20" s="353"/>
      <c r="I20" s="353"/>
      <c r="J20" s="353"/>
    </row>
    <row r="21" spans="1:10">
      <c r="A21" s="353"/>
      <c r="B21" s="353"/>
      <c r="C21" s="353"/>
      <c r="D21" s="353"/>
      <c r="E21" s="353"/>
      <c r="F21" s="353"/>
      <c r="G21" s="353"/>
      <c r="H21" s="353"/>
      <c r="I21" s="353"/>
      <c r="J21" s="353"/>
    </row>
    <row r="22" spans="1:10">
      <c r="A22" s="353"/>
      <c r="B22" s="353"/>
      <c r="C22" s="353"/>
      <c r="D22" s="353"/>
      <c r="E22" s="353"/>
      <c r="F22" s="353"/>
      <c r="G22" s="353"/>
      <c r="H22" s="353"/>
      <c r="I22" s="353"/>
      <c r="J22" s="353"/>
    </row>
    <row r="23" spans="1:10" ht="15.75">
      <c r="A23" s="354" t="s">
        <v>188</v>
      </c>
      <c r="B23" s="353"/>
      <c r="C23" s="353"/>
      <c r="D23" s="353"/>
      <c r="E23" s="353"/>
      <c r="F23" s="353"/>
      <c r="G23" s="353"/>
      <c r="H23" s="353"/>
      <c r="I23" s="353">
        <v>19466</v>
      </c>
      <c r="J23" s="353"/>
    </row>
    <row r="24" spans="1:10">
      <c r="A24" s="353"/>
      <c r="B24" s="353"/>
      <c r="C24" s="353"/>
      <c r="D24" s="353"/>
      <c r="E24" s="353"/>
      <c r="F24" s="353"/>
      <c r="G24" s="353"/>
      <c r="H24" s="353"/>
      <c r="I24" s="353"/>
      <c r="J24" s="353"/>
    </row>
    <row r="25" spans="1:10">
      <c r="A25" s="353" t="s">
        <v>621</v>
      </c>
      <c r="B25" s="353"/>
      <c r="C25" s="353"/>
      <c r="D25" s="353"/>
      <c r="E25" s="353"/>
      <c r="F25" s="353"/>
      <c r="G25" s="353"/>
      <c r="H25" s="353"/>
      <c r="I25" s="353"/>
      <c r="J25" s="353"/>
    </row>
    <row r="26" spans="1:10">
      <c r="A26" s="353" t="s">
        <v>622</v>
      </c>
      <c r="B26" s="353"/>
      <c r="C26" s="353"/>
      <c r="D26" s="353"/>
      <c r="E26" s="353"/>
      <c r="F26" s="353"/>
      <c r="G26" s="353"/>
      <c r="H26" s="353"/>
      <c r="I26" s="353"/>
      <c r="J26" s="353"/>
    </row>
    <row r="27" spans="1:10">
      <c r="A27" s="353" t="s">
        <v>623</v>
      </c>
      <c r="B27" s="353"/>
      <c r="C27" s="353"/>
      <c r="D27" s="353"/>
      <c r="E27" s="353"/>
      <c r="F27" s="353"/>
      <c r="G27" s="353"/>
      <c r="H27" s="353"/>
      <c r="I27" s="353"/>
      <c r="J27" s="353"/>
    </row>
    <row r="28" spans="1:10">
      <c r="A28" s="353"/>
      <c r="B28" s="353"/>
      <c r="C28" s="353"/>
      <c r="D28" s="353"/>
      <c r="E28" s="353"/>
      <c r="F28" s="353"/>
      <c r="G28" s="353"/>
      <c r="H28" s="353"/>
      <c r="I28" s="353"/>
      <c r="J28" s="353"/>
    </row>
    <row r="31" spans="1:10">
      <c r="A31" s="345" t="s">
        <v>787</v>
      </c>
    </row>
  </sheetData>
  <mergeCells count="9">
    <mergeCell ref="A1:J1"/>
    <mergeCell ref="A2:J2"/>
    <mergeCell ref="A3:A4"/>
    <mergeCell ref="B3:B4"/>
    <mergeCell ref="C3:F3"/>
    <mergeCell ref="G3:I3"/>
    <mergeCell ref="J3:J4"/>
    <mergeCell ref="C4:D4"/>
    <mergeCell ref="E4:F4"/>
  </mergeCells>
  <phoneticPr fontId="0" type="noConversion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 alignWithMargins="0">
    <oddFooter>&amp;L&amp;A&amp;R&amp;P/&amp;N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opLeftCell="A7" workbookViewId="0">
      <selection activeCell="K5" sqref="K5"/>
    </sheetView>
  </sheetViews>
  <sheetFormatPr defaultRowHeight="15"/>
  <cols>
    <col min="1" max="1" width="3.7109375" bestFit="1" customWidth="1"/>
    <col min="2" max="2" width="27.5703125" customWidth="1"/>
    <col min="4" max="4" width="15.28515625" customWidth="1"/>
    <col min="5" max="5" width="15" customWidth="1"/>
    <col min="6" max="6" width="16.7109375" customWidth="1"/>
    <col min="8" max="8" width="13.140625" customWidth="1"/>
    <col min="9" max="9" width="16" customWidth="1"/>
    <col min="10" max="10" width="15.140625" customWidth="1"/>
    <col min="11" max="11" width="14.85546875" customWidth="1"/>
  </cols>
  <sheetData>
    <row r="1" spans="1:11" ht="15.75">
      <c r="A1" s="462"/>
      <c r="B1" s="463"/>
      <c r="C1" s="463"/>
      <c r="D1" s="463"/>
      <c r="E1" s="463"/>
      <c r="F1" s="463"/>
      <c r="G1" s="463"/>
      <c r="H1" s="463"/>
      <c r="I1" s="464"/>
      <c r="J1" s="464"/>
      <c r="K1" s="464"/>
    </row>
    <row r="2" spans="1:11">
      <c r="A2" s="465" t="s">
        <v>627</v>
      </c>
      <c r="B2" s="466"/>
      <c r="C2" s="466"/>
      <c r="D2" s="466"/>
      <c r="E2" s="466"/>
      <c r="F2" s="466"/>
      <c r="G2" s="466"/>
      <c r="H2" s="466"/>
      <c r="I2" s="467"/>
      <c r="J2" s="467"/>
      <c r="K2" s="467"/>
    </row>
    <row r="3" spans="1:11">
      <c r="A3" s="468" t="s">
        <v>628</v>
      </c>
      <c r="B3" s="460" t="s">
        <v>629</v>
      </c>
      <c r="C3" s="445" t="s">
        <v>471</v>
      </c>
      <c r="D3" s="471" t="s">
        <v>630</v>
      </c>
      <c r="E3" s="472"/>
      <c r="F3" s="472"/>
      <c r="G3" s="460" t="s">
        <v>714</v>
      </c>
      <c r="H3" s="460" t="s">
        <v>715</v>
      </c>
      <c r="I3" s="460" t="s">
        <v>716</v>
      </c>
      <c r="J3" s="460" t="s">
        <v>717</v>
      </c>
      <c r="K3" s="460" t="s">
        <v>632</v>
      </c>
    </row>
    <row r="4" spans="1:11" ht="38.25">
      <c r="A4" s="469"/>
      <c r="B4" s="461"/>
      <c r="C4" s="470"/>
      <c r="D4" s="379" t="s">
        <v>711</v>
      </c>
      <c r="E4" s="379" t="s">
        <v>712</v>
      </c>
      <c r="F4" s="379" t="s">
        <v>713</v>
      </c>
      <c r="G4" s="461"/>
      <c r="H4" s="461" t="s">
        <v>634</v>
      </c>
      <c r="I4" s="461" t="s">
        <v>633</v>
      </c>
      <c r="J4" s="461" t="s">
        <v>631</v>
      </c>
      <c r="K4" s="461"/>
    </row>
    <row r="5" spans="1:11">
      <c r="A5" s="347"/>
      <c r="B5" s="347" t="s">
        <v>734</v>
      </c>
      <c r="C5" s="347" t="s">
        <v>735</v>
      </c>
      <c r="D5" s="347">
        <v>1</v>
      </c>
      <c r="E5" s="347">
        <v>1</v>
      </c>
      <c r="F5" s="347">
        <v>1</v>
      </c>
      <c r="G5" s="347">
        <v>0</v>
      </c>
      <c r="H5" s="347"/>
      <c r="I5" s="5"/>
      <c r="J5" s="5">
        <v>20755</v>
      </c>
      <c r="K5" s="5"/>
    </row>
    <row r="6" spans="1:11">
      <c r="A6" s="5"/>
      <c r="B6" s="5" t="s">
        <v>736</v>
      </c>
      <c r="C6" s="5" t="s">
        <v>737</v>
      </c>
      <c r="D6" s="5">
        <v>1</v>
      </c>
      <c r="E6" s="5">
        <v>0</v>
      </c>
      <c r="F6" s="5">
        <v>1</v>
      </c>
      <c r="G6" s="5">
        <v>0</v>
      </c>
      <c r="H6" s="5"/>
      <c r="I6" s="5"/>
      <c r="J6" s="5">
        <v>24050</v>
      </c>
      <c r="K6" s="5"/>
    </row>
    <row r="7" spans="1:11">
      <c r="A7" s="5"/>
      <c r="B7" s="5" t="s">
        <v>738</v>
      </c>
      <c r="C7" s="5" t="s">
        <v>739</v>
      </c>
      <c r="D7" s="5">
        <v>1</v>
      </c>
      <c r="E7" s="5">
        <v>0</v>
      </c>
      <c r="F7" s="5">
        <v>1</v>
      </c>
      <c r="G7" s="5">
        <v>0</v>
      </c>
      <c r="H7" s="5"/>
      <c r="I7" s="5"/>
      <c r="J7" s="5">
        <v>19970</v>
      </c>
      <c r="K7" s="5"/>
    </row>
    <row r="8" spans="1:11">
      <c r="A8" s="5"/>
      <c r="B8" s="5" t="s">
        <v>740</v>
      </c>
      <c r="C8" s="5" t="s">
        <v>739</v>
      </c>
      <c r="D8" s="5">
        <v>2</v>
      </c>
      <c r="E8" s="5">
        <v>0</v>
      </c>
      <c r="F8" s="5">
        <v>2</v>
      </c>
      <c r="G8" s="5">
        <v>1</v>
      </c>
      <c r="H8" s="5"/>
      <c r="I8" s="5"/>
      <c r="J8" s="5">
        <v>55500</v>
      </c>
      <c r="K8" s="5"/>
    </row>
    <row r="9" spans="1:11">
      <c r="A9" s="5"/>
      <c r="B9" s="5" t="s">
        <v>741</v>
      </c>
      <c r="C9" s="5" t="s">
        <v>742</v>
      </c>
      <c r="D9" s="5">
        <v>9</v>
      </c>
      <c r="E9" s="5">
        <v>0</v>
      </c>
      <c r="F9" s="5">
        <v>9</v>
      </c>
      <c r="G9" s="5">
        <v>0</v>
      </c>
      <c r="H9" s="5"/>
      <c r="I9" s="5"/>
      <c r="J9" s="5">
        <v>135000</v>
      </c>
      <c r="K9" s="5"/>
    </row>
    <row r="10" spans="1:11">
      <c r="A10" s="5"/>
      <c r="B10" s="5" t="s">
        <v>743</v>
      </c>
      <c r="C10" s="5" t="s">
        <v>744</v>
      </c>
      <c r="D10" s="5">
        <v>3</v>
      </c>
      <c r="E10" s="5">
        <v>0</v>
      </c>
      <c r="F10" s="5">
        <v>3</v>
      </c>
      <c r="G10" s="5">
        <v>0</v>
      </c>
      <c r="H10" s="5"/>
      <c r="I10" s="5"/>
      <c r="J10" s="5">
        <v>43200</v>
      </c>
      <c r="K10" s="5"/>
    </row>
    <row r="11" spans="1:11">
      <c r="A11" s="5"/>
      <c r="B11" s="5" t="s">
        <v>745</v>
      </c>
      <c r="C11" s="5" t="s">
        <v>739</v>
      </c>
      <c r="D11" s="5">
        <v>2</v>
      </c>
      <c r="E11" s="5">
        <v>1</v>
      </c>
      <c r="F11" s="5">
        <v>1</v>
      </c>
      <c r="G11" s="5">
        <v>0</v>
      </c>
      <c r="H11" s="5"/>
      <c r="I11" s="5"/>
      <c r="J11" s="5">
        <v>17522</v>
      </c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/>
      <c r="B17" s="5"/>
      <c r="C17" s="355"/>
      <c r="D17" s="355"/>
      <c r="E17" s="355"/>
      <c r="F17" s="355"/>
      <c r="G17" s="5"/>
      <c r="H17" s="5"/>
      <c r="I17" s="5"/>
      <c r="J17" s="5"/>
      <c r="K17" s="5"/>
    </row>
    <row r="18" spans="1:11">
      <c r="A18" s="356" t="s">
        <v>507</v>
      </c>
      <c r="B18" s="357"/>
      <c r="C18" s="356"/>
      <c r="D18" s="356"/>
      <c r="E18" s="5"/>
      <c r="F18" s="358"/>
      <c r="G18" s="5"/>
      <c r="H18" s="5"/>
      <c r="I18" s="5"/>
      <c r="J18" s="5">
        <v>315997</v>
      </c>
      <c r="K18" s="5" t="s">
        <v>768</v>
      </c>
    </row>
  </sheetData>
  <mergeCells count="11">
    <mergeCell ref="H3:H4"/>
    <mergeCell ref="I3:I4"/>
    <mergeCell ref="J3:J4"/>
    <mergeCell ref="K3:K4"/>
    <mergeCell ref="A1:K1"/>
    <mergeCell ref="A2:K2"/>
    <mergeCell ref="A3:A4"/>
    <mergeCell ref="B3:B4"/>
    <mergeCell ref="C3:C4"/>
    <mergeCell ref="D3:F3"/>
    <mergeCell ref="G3:G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>
    <oddFooter>&amp;L&amp;A&amp;R&amp;P/&amp;N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opLeftCell="C1" workbookViewId="0">
      <selection activeCell="I5" sqref="I5"/>
    </sheetView>
  </sheetViews>
  <sheetFormatPr defaultRowHeight="15"/>
  <cols>
    <col min="1" max="1" width="3.85546875" bestFit="1" customWidth="1"/>
    <col min="2" max="2" width="25.5703125" customWidth="1"/>
    <col min="3" max="3" width="12.140625" customWidth="1"/>
    <col min="4" max="5" width="14" customWidth="1"/>
    <col min="6" max="7" width="14.5703125" customWidth="1"/>
    <col min="8" max="8" width="17" bestFit="1" customWidth="1"/>
    <col min="9" max="9" width="16.85546875" customWidth="1"/>
    <col min="10" max="10" width="28.5703125" customWidth="1"/>
  </cols>
  <sheetData>
    <row r="1" spans="1:10">
      <c r="A1" s="473" t="s">
        <v>635</v>
      </c>
      <c r="B1" s="474"/>
      <c r="C1" s="474"/>
      <c r="D1" s="474"/>
      <c r="E1" s="474"/>
      <c r="F1" s="474"/>
      <c r="G1" s="474"/>
      <c r="H1" s="474"/>
      <c r="I1" s="474"/>
      <c r="J1" s="475"/>
    </row>
    <row r="2" spans="1:10" ht="40.5" customHeight="1">
      <c r="A2" s="476" t="s">
        <v>628</v>
      </c>
      <c r="B2" s="476" t="s">
        <v>629</v>
      </c>
      <c r="C2" s="476" t="s">
        <v>471</v>
      </c>
      <c r="D2" s="478" t="s">
        <v>636</v>
      </c>
      <c r="E2" s="479"/>
      <c r="F2" s="478" t="s">
        <v>637</v>
      </c>
      <c r="G2" s="479"/>
      <c r="H2" s="476" t="s">
        <v>718</v>
      </c>
      <c r="I2" s="476" t="s">
        <v>717</v>
      </c>
      <c r="J2" s="476" t="s">
        <v>638</v>
      </c>
    </row>
    <row r="3" spans="1:10">
      <c r="A3" s="477"/>
      <c r="B3" s="477"/>
      <c r="C3" s="477"/>
      <c r="D3" s="359">
        <v>2017</v>
      </c>
      <c r="E3" s="359">
        <v>2018</v>
      </c>
      <c r="F3" s="359">
        <v>2017</v>
      </c>
      <c r="G3" s="359">
        <v>2018</v>
      </c>
      <c r="H3" s="477"/>
      <c r="I3" s="477"/>
      <c r="J3" s="477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</sheetData>
  <mergeCells count="9">
    <mergeCell ref="A1:J1"/>
    <mergeCell ref="A2:A3"/>
    <mergeCell ref="B2:B3"/>
    <mergeCell ref="C2:C3"/>
    <mergeCell ref="D2:E2"/>
    <mergeCell ref="F2:G2"/>
    <mergeCell ref="H2:H3"/>
    <mergeCell ref="I2:I3"/>
    <mergeCell ref="J2:J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 alignWithMargins="0">
    <oddFooter>&amp;L&amp;A&amp;R&amp;P/&amp;N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zoomScaleNormal="100" workbookViewId="0">
      <pane ySplit="4" topLeftCell="A63" activePane="bottomLeft" state="frozen"/>
      <selection pane="bottomLeft" activeCell="A3" sqref="A3"/>
    </sheetView>
  </sheetViews>
  <sheetFormatPr defaultColWidth="9.140625" defaultRowHeight="15.75"/>
  <cols>
    <col min="1" max="1" width="33.5703125" style="374" customWidth="1"/>
    <col min="2" max="2" width="11.5703125" style="18" customWidth="1"/>
    <col min="3" max="3" width="8.5703125" style="18" customWidth="1"/>
    <col min="4" max="4" width="10.5703125" style="18" customWidth="1"/>
    <col min="5" max="5" width="9.28515625" style="18" customWidth="1"/>
    <col min="6" max="6" width="8.7109375" style="18" customWidth="1"/>
    <col min="7" max="7" width="10.85546875" style="18" customWidth="1"/>
    <col min="8" max="8" width="12" style="375" customWidth="1"/>
    <col min="9" max="9" width="9.140625" style="18"/>
    <col min="10" max="10" width="10.42578125" style="18" customWidth="1"/>
    <col min="11" max="16384" width="9.140625" style="18"/>
  </cols>
  <sheetData>
    <row r="1" spans="1:11" ht="18.75" hidden="1" customHeight="1">
      <c r="A1" s="480"/>
      <c r="B1" s="480"/>
      <c r="C1" s="480"/>
      <c r="D1" s="480"/>
      <c r="E1" s="480"/>
      <c r="F1" s="480"/>
      <c r="G1" s="480"/>
      <c r="H1" s="480"/>
    </row>
    <row r="2" spans="1:11" ht="114.75" customHeight="1">
      <c r="A2" s="481" t="s">
        <v>723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1" ht="55.5" customHeight="1">
      <c r="A3" s="360"/>
      <c r="B3" s="482" t="s">
        <v>719</v>
      </c>
      <c r="C3" s="483"/>
      <c r="D3" s="484"/>
      <c r="E3" s="482" t="s">
        <v>721</v>
      </c>
      <c r="F3" s="483"/>
      <c r="G3" s="484"/>
      <c r="H3" s="482" t="s">
        <v>720</v>
      </c>
      <c r="I3" s="483"/>
      <c r="J3" s="484"/>
      <c r="K3" s="361" t="s">
        <v>639</v>
      </c>
    </row>
    <row r="4" spans="1:11" ht="15.75" customHeight="1">
      <c r="A4" s="362"/>
      <c r="B4" s="360" t="s">
        <v>640</v>
      </c>
      <c r="C4" s="360" t="s">
        <v>641</v>
      </c>
      <c r="D4" s="360" t="s">
        <v>642</v>
      </c>
      <c r="E4" s="360" t="s">
        <v>640</v>
      </c>
      <c r="F4" s="360" t="s">
        <v>641</v>
      </c>
      <c r="G4" s="360" t="s">
        <v>642</v>
      </c>
      <c r="H4" s="360" t="s">
        <v>640</v>
      </c>
      <c r="I4" s="360" t="s">
        <v>641</v>
      </c>
      <c r="J4" s="360" t="s">
        <v>642</v>
      </c>
      <c r="K4" s="363"/>
    </row>
    <row r="5" spans="1:11">
      <c r="A5" s="364" t="s">
        <v>643</v>
      </c>
      <c r="B5" s="365"/>
      <c r="C5" s="365"/>
      <c r="D5" s="365"/>
      <c r="E5" s="365"/>
      <c r="F5" s="365"/>
      <c r="G5" s="365"/>
      <c r="H5" s="365"/>
      <c r="I5" s="365"/>
      <c r="J5" s="365"/>
      <c r="K5" s="366"/>
    </row>
    <row r="6" spans="1:11" hidden="1">
      <c r="A6" s="367" t="s">
        <v>644</v>
      </c>
      <c r="B6" s="368"/>
      <c r="C6" s="368"/>
      <c r="D6" s="368"/>
      <c r="E6" s="368"/>
      <c r="F6" s="368"/>
      <c r="G6" s="368"/>
      <c r="H6" s="368"/>
      <c r="I6" s="368"/>
      <c r="J6" s="368"/>
      <c r="K6" s="369">
        <f t="shared" ref="K6:K35" si="0">SUM(B6:G6)</f>
        <v>0</v>
      </c>
    </row>
    <row r="7" spans="1:11" ht="23.25" hidden="1" customHeight="1">
      <c r="A7" s="367" t="s">
        <v>645</v>
      </c>
      <c r="B7" s="368"/>
      <c r="C7" s="368"/>
      <c r="D7" s="368"/>
      <c r="E7" s="368"/>
      <c r="F7" s="368"/>
      <c r="G7" s="368"/>
      <c r="H7" s="368"/>
      <c r="I7" s="368"/>
      <c r="J7" s="368"/>
      <c r="K7" s="369">
        <f t="shared" si="0"/>
        <v>0</v>
      </c>
    </row>
    <row r="8" spans="1:11" hidden="1">
      <c r="A8" s="367" t="s">
        <v>646</v>
      </c>
      <c r="B8" s="368"/>
      <c r="C8" s="368"/>
      <c r="D8" s="368"/>
      <c r="E8" s="368"/>
      <c r="F8" s="368"/>
      <c r="G8" s="368"/>
      <c r="H8" s="368"/>
      <c r="I8" s="368"/>
      <c r="J8" s="368"/>
      <c r="K8" s="369">
        <f t="shared" si="0"/>
        <v>0</v>
      </c>
    </row>
    <row r="9" spans="1:11" hidden="1">
      <c r="A9" s="367" t="s">
        <v>647</v>
      </c>
      <c r="B9" s="368"/>
      <c r="C9" s="368"/>
      <c r="D9" s="368"/>
      <c r="E9" s="368"/>
      <c r="F9" s="368"/>
      <c r="G9" s="368"/>
      <c r="H9" s="368"/>
      <c r="I9" s="368"/>
      <c r="J9" s="368"/>
      <c r="K9" s="369">
        <f t="shared" si="0"/>
        <v>0</v>
      </c>
    </row>
    <row r="10" spans="1:11" ht="30" hidden="1">
      <c r="A10" s="367" t="s">
        <v>648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9">
        <f t="shared" si="0"/>
        <v>0</v>
      </c>
    </row>
    <row r="11" spans="1:11" hidden="1">
      <c r="A11" s="367" t="s">
        <v>649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9">
        <f t="shared" si="0"/>
        <v>0</v>
      </c>
    </row>
    <row r="12" spans="1:11" hidden="1">
      <c r="A12" s="367" t="s">
        <v>650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9">
        <f t="shared" si="0"/>
        <v>0</v>
      </c>
    </row>
    <row r="13" spans="1:11" ht="30" hidden="1">
      <c r="A13" s="367" t="s">
        <v>651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9">
        <f t="shared" si="0"/>
        <v>0</v>
      </c>
    </row>
    <row r="14" spans="1:11" hidden="1">
      <c r="A14" s="367" t="s">
        <v>652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9">
        <f t="shared" si="0"/>
        <v>0</v>
      </c>
    </row>
    <row r="15" spans="1:11" hidden="1">
      <c r="A15" s="367" t="s">
        <v>653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9">
        <f t="shared" si="0"/>
        <v>0</v>
      </c>
    </row>
    <row r="16" spans="1:11" hidden="1">
      <c r="A16" s="367" t="s">
        <v>654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9">
        <f t="shared" si="0"/>
        <v>0</v>
      </c>
    </row>
    <row r="17" spans="1:11" hidden="1">
      <c r="A17" s="370" t="s">
        <v>655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9">
        <f t="shared" si="0"/>
        <v>0</v>
      </c>
    </row>
    <row r="18" spans="1:11" hidden="1">
      <c r="A18" s="367" t="s">
        <v>656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9">
        <f t="shared" si="0"/>
        <v>0</v>
      </c>
    </row>
    <row r="19" spans="1:11" hidden="1">
      <c r="A19" s="367" t="s">
        <v>657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>
        <f t="shared" si="0"/>
        <v>0</v>
      </c>
    </row>
    <row r="20" spans="1:11" hidden="1">
      <c r="A20" s="367" t="s">
        <v>658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9">
        <f t="shared" si="0"/>
        <v>0</v>
      </c>
    </row>
    <row r="21" spans="1:11" hidden="1">
      <c r="A21" s="370" t="s">
        <v>659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9">
        <f t="shared" si="0"/>
        <v>0</v>
      </c>
    </row>
    <row r="22" spans="1:11" hidden="1">
      <c r="A22" s="370" t="s">
        <v>660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9">
        <f t="shared" si="0"/>
        <v>0</v>
      </c>
    </row>
    <row r="23" spans="1:11" hidden="1">
      <c r="A23" s="370" t="s">
        <v>661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9">
        <f t="shared" si="0"/>
        <v>0</v>
      </c>
    </row>
    <row r="24" spans="1:11" hidden="1">
      <c r="A24" s="367" t="s">
        <v>662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9">
        <f t="shared" si="0"/>
        <v>0</v>
      </c>
    </row>
    <row r="25" spans="1:11" hidden="1">
      <c r="A25" s="367" t="s">
        <v>663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>
        <f t="shared" si="0"/>
        <v>0</v>
      </c>
    </row>
    <row r="26" spans="1:11" hidden="1">
      <c r="A26" s="367" t="s">
        <v>664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9">
        <f t="shared" si="0"/>
        <v>0</v>
      </c>
    </row>
    <row r="27" spans="1:11" hidden="1">
      <c r="A27" s="367" t="s">
        <v>665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>
        <f t="shared" si="0"/>
        <v>0</v>
      </c>
    </row>
    <row r="28" spans="1:11" hidden="1">
      <c r="A28" s="367" t="s">
        <v>666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>
        <f t="shared" si="0"/>
        <v>0</v>
      </c>
    </row>
    <row r="29" spans="1:11" hidden="1">
      <c r="A29" s="367" t="s">
        <v>667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>
        <f t="shared" si="0"/>
        <v>0</v>
      </c>
    </row>
    <row r="30" spans="1:11" ht="30" hidden="1">
      <c r="A30" s="367" t="s">
        <v>668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>
        <f t="shared" si="0"/>
        <v>0</v>
      </c>
    </row>
    <row r="31" spans="1:11" hidden="1">
      <c r="A31" s="367" t="s">
        <v>669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9">
        <f t="shared" si="0"/>
        <v>0</v>
      </c>
    </row>
    <row r="32" spans="1:11" hidden="1">
      <c r="A32" s="367" t="s">
        <v>670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69">
        <f t="shared" si="0"/>
        <v>0</v>
      </c>
    </row>
    <row r="33" spans="1:11" hidden="1">
      <c r="A33" s="367" t="s">
        <v>671</v>
      </c>
      <c r="B33" s="368"/>
      <c r="C33" s="368"/>
      <c r="D33" s="368"/>
      <c r="E33" s="368"/>
      <c r="F33" s="368"/>
      <c r="G33" s="368"/>
      <c r="H33" s="368"/>
      <c r="I33" s="368"/>
      <c r="J33" s="368"/>
      <c r="K33" s="369">
        <f t="shared" si="0"/>
        <v>0</v>
      </c>
    </row>
    <row r="34" spans="1:11" hidden="1">
      <c r="A34" s="367" t="s">
        <v>672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9">
        <f t="shared" si="0"/>
        <v>0</v>
      </c>
    </row>
    <row r="35" spans="1:11" hidden="1">
      <c r="A35" s="367" t="s">
        <v>673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9">
        <f t="shared" si="0"/>
        <v>0</v>
      </c>
    </row>
    <row r="36" spans="1:11">
      <c r="A36" s="367" t="s">
        <v>674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67"/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>
      <c r="A38" s="367"/>
      <c r="B38" s="368"/>
      <c r="C38" s="368"/>
      <c r="D38" s="368"/>
      <c r="E38" s="368"/>
      <c r="F38" s="368"/>
      <c r="G38" s="368"/>
      <c r="H38" s="368"/>
      <c r="I38" s="368"/>
      <c r="J38" s="368"/>
      <c r="K38" s="369"/>
    </row>
    <row r="39" spans="1:11">
      <c r="A39" s="367"/>
      <c r="B39" s="368"/>
      <c r="C39" s="368"/>
      <c r="D39" s="368"/>
      <c r="E39" s="368"/>
      <c r="F39" s="368"/>
      <c r="G39" s="368"/>
      <c r="H39" s="368"/>
      <c r="I39" s="368"/>
      <c r="J39" s="368"/>
      <c r="K39" s="369"/>
    </row>
    <row r="40" spans="1:11" ht="23.25" customHeight="1">
      <c r="A40" s="18"/>
      <c r="B40" s="368"/>
      <c r="C40" s="368"/>
      <c r="D40" s="368"/>
      <c r="E40" s="368"/>
      <c r="F40" s="368"/>
      <c r="G40" s="368"/>
      <c r="H40" s="368"/>
      <c r="I40" s="368"/>
      <c r="J40" s="368"/>
      <c r="K40" s="369"/>
    </row>
    <row r="41" spans="1:11" s="373" customFormat="1" ht="24" customHeight="1">
      <c r="A41" s="371" t="s">
        <v>188</v>
      </c>
      <c r="B41" s="372"/>
      <c r="C41" s="372"/>
      <c r="D41" s="372"/>
      <c r="E41" s="372"/>
      <c r="F41" s="372"/>
      <c r="G41" s="372"/>
      <c r="H41" s="372"/>
      <c r="I41" s="372"/>
      <c r="J41" s="372"/>
      <c r="K41" s="372"/>
    </row>
  </sheetData>
  <mergeCells count="5">
    <mergeCell ref="A1:H1"/>
    <mergeCell ref="A2:K2"/>
    <mergeCell ref="B3:D3"/>
    <mergeCell ref="E3:G3"/>
    <mergeCell ref="H3:J3"/>
  </mergeCells>
  <phoneticPr fontId="0" type="noConversion"/>
  <printOptions horizontalCentered="1"/>
  <pageMargins left="0" right="0" top="0.19685039370078741" bottom="0.39370078740157483" header="0" footer="0.19685039370078741"/>
  <pageSetup paperSize="9" fitToHeight="0" orientation="landscape" r:id="rId1"/>
  <headerFooter alignWithMargins="0">
    <oddFooter>&amp;L&amp;A&amp;R&amp;P/&amp;N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pane xSplit="4" ySplit="7" topLeftCell="E38" activePane="bottomRight" state="frozen"/>
      <selection pane="topRight" activeCell="E1" sqref="E1"/>
      <selection pane="bottomLeft" activeCell="A8" sqref="A8"/>
      <selection pane="bottomRight" activeCell="I13" sqref="I13"/>
    </sheetView>
  </sheetViews>
  <sheetFormatPr defaultColWidth="9.140625" defaultRowHeight="15"/>
  <cols>
    <col min="1" max="1" width="4.42578125" style="23" customWidth="1"/>
    <col min="2" max="2" width="6.42578125" style="22" customWidth="1"/>
    <col min="3" max="3" width="52.42578125" style="22" customWidth="1"/>
    <col min="4" max="4" width="9.42578125" style="22" customWidth="1"/>
    <col min="5" max="5" width="14.5703125" style="22" customWidth="1"/>
    <col min="6" max="7" width="16.28515625" style="22" customWidth="1"/>
    <col min="8" max="8" width="17" style="22" customWidth="1"/>
    <col min="9" max="9" width="17.140625" style="22" customWidth="1"/>
    <col min="10" max="10" width="17" style="22" customWidth="1"/>
    <col min="11" max="11" width="4.42578125" style="22" customWidth="1"/>
    <col min="12" max="16384" width="9.140625" style="22"/>
  </cols>
  <sheetData>
    <row r="1" spans="1:12" ht="18.75">
      <c r="A1" s="21" t="s">
        <v>239</v>
      </c>
      <c r="C1" s="22" t="s">
        <v>777</v>
      </c>
    </row>
    <row r="2" spans="1:12" ht="18.75">
      <c r="A2" s="21" t="s">
        <v>685</v>
      </c>
    </row>
    <row r="3" spans="1:12" ht="18.75">
      <c r="A3" s="21" t="s">
        <v>238</v>
      </c>
    </row>
    <row r="4" spans="1:12" ht="7.5" customHeight="1"/>
    <row r="5" spans="1:12" ht="30">
      <c r="B5" s="24" t="s">
        <v>104</v>
      </c>
      <c r="C5" s="25" t="s">
        <v>1</v>
      </c>
      <c r="D5" s="26" t="s">
        <v>114</v>
      </c>
      <c r="E5" s="27" t="s">
        <v>30</v>
      </c>
      <c r="F5" s="28" t="s">
        <v>292</v>
      </c>
      <c r="G5" s="28" t="s">
        <v>779</v>
      </c>
      <c r="H5" s="27" t="s">
        <v>29</v>
      </c>
      <c r="I5" s="27" t="s">
        <v>101</v>
      </c>
      <c r="J5" s="27" t="s">
        <v>101</v>
      </c>
      <c r="K5" s="29"/>
      <c r="L5" s="29"/>
    </row>
    <row r="6" spans="1:12">
      <c r="C6" s="30"/>
      <c r="D6" s="31"/>
      <c r="E6" s="27">
        <v>2016</v>
      </c>
      <c r="F6" s="27">
        <v>2017</v>
      </c>
      <c r="G6" s="27">
        <v>2017</v>
      </c>
      <c r="H6" s="27">
        <v>2018</v>
      </c>
      <c r="I6" s="27">
        <v>2019</v>
      </c>
      <c r="J6" s="27">
        <v>2020</v>
      </c>
      <c r="K6" s="29"/>
      <c r="L6" s="29"/>
    </row>
    <row r="7" spans="1:12">
      <c r="C7" s="30"/>
      <c r="D7" s="31"/>
      <c r="E7" s="27" t="s">
        <v>100</v>
      </c>
      <c r="F7" s="27" t="s">
        <v>100</v>
      </c>
      <c r="G7" s="27" t="s">
        <v>100</v>
      </c>
      <c r="H7" s="27" t="s">
        <v>100</v>
      </c>
      <c r="I7" s="27" t="s">
        <v>100</v>
      </c>
      <c r="J7" s="27" t="s">
        <v>100</v>
      </c>
      <c r="K7" s="29"/>
      <c r="L7" s="29"/>
    </row>
    <row r="8" spans="1:12">
      <c r="B8" s="32" t="s">
        <v>286</v>
      </c>
      <c r="C8" s="30"/>
      <c r="D8" s="33"/>
      <c r="E8" s="29"/>
      <c r="F8" s="29"/>
      <c r="G8" s="29"/>
      <c r="H8" s="29"/>
      <c r="I8" s="29"/>
      <c r="J8" s="29"/>
      <c r="K8" s="29"/>
      <c r="L8" s="29"/>
    </row>
    <row r="9" spans="1:12">
      <c r="A9" s="23">
        <v>1</v>
      </c>
      <c r="B9" s="34" t="s">
        <v>2</v>
      </c>
      <c r="C9" s="30" t="s">
        <v>3</v>
      </c>
      <c r="D9" s="33" t="s">
        <v>35</v>
      </c>
      <c r="E9" s="57">
        <f>'Α3 Έσοδα'!F10</f>
        <v>230564</v>
      </c>
      <c r="F9" s="57">
        <f>'Α3 Έσοδα'!G10</f>
        <v>230000</v>
      </c>
      <c r="G9" s="57">
        <f>'Α3 Έσοδα'!H10</f>
        <v>240000</v>
      </c>
      <c r="H9" s="57">
        <f>'Α3 Έσοδα'!I10</f>
        <v>260000</v>
      </c>
      <c r="I9" s="57">
        <f>'Α3 Έσοδα'!J10</f>
        <v>280000</v>
      </c>
      <c r="J9" s="57">
        <f>'Α3 Έσοδα'!K10</f>
        <v>300000</v>
      </c>
    </row>
    <row r="10" spans="1:12">
      <c r="A10" s="59">
        <f>A9+1</f>
        <v>2</v>
      </c>
      <c r="B10" s="34" t="s">
        <v>4</v>
      </c>
      <c r="C10" s="30" t="s">
        <v>5</v>
      </c>
      <c r="D10" s="33" t="s">
        <v>35</v>
      </c>
      <c r="E10" s="57">
        <f>'Α3 Έσοδα'!F31</f>
        <v>264515</v>
      </c>
      <c r="F10" s="57">
        <f>'Α3 Έσοδα'!G31</f>
        <v>266000</v>
      </c>
      <c r="G10" s="57">
        <f>'Α3 Έσοδα'!H31</f>
        <v>286500</v>
      </c>
      <c r="H10" s="57">
        <f>'Α3 Έσοδα'!I31</f>
        <v>341000</v>
      </c>
      <c r="I10" s="57">
        <f>'Α3 Έσοδα'!J31</f>
        <v>436000</v>
      </c>
      <c r="J10" s="57">
        <f>'Α3 Έσοδα'!K31</f>
        <v>446000</v>
      </c>
    </row>
    <row r="11" spans="1:12">
      <c r="A11" s="59">
        <f t="shared" ref="A11:A18" si="0">A10+1</f>
        <v>3</v>
      </c>
      <c r="B11" s="34" t="s">
        <v>6</v>
      </c>
      <c r="C11" s="30" t="s">
        <v>7</v>
      </c>
      <c r="D11" s="33" t="s">
        <v>35</v>
      </c>
      <c r="E11" s="57">
        <f>'Α3 Έσοδα'!F64</f>
        <v>450795</v>
      </c>
      <c r="F11" s="57">
        <f>'Α3 Έσοδα'!G64</f>
        <v>529000</v>
      </c>
      <c r="G11" s="57">
        <f>'Α3 Έσοδα'!H64</f>
        <v>549551</v>
      </c>
      <c r="H11" s="57">
        <f>'Α3 Έσοδα'!I64</f>
        <v>815551</v>
      </c>
      <c r="I11" s="57">
        <f>'Α3 Έσοδα'!J64</f>
        <v>877551</v>
      </c>
      <c r="J11" s="57">
        <f>'Α3 Έσοδα'!K64</f>
        <v>908551</v>
      </c>
    </row>
    <row r="12" spans="1:12">
      <c r="A12" s="59">
        <f t="shared" si="0"/>
        <v>4</v>
      </c>
      <c r="B12" s="34" t="s">
        <v>6</v>
      </c>
      <c r="C12" s="30" t="s">
        <v>110</v>
      </c>
      <c r="D12" s="33" t="s">
        <v>35</v>
      </c>
      <c r="E12" s="57">
        <f>'Α3 Έσοδα'!F78</f>
        <v>972502</v>
      </c>
      <c r="F12" s="57">
        <f>'Α3 Έσοδα'!G78</f>
        <v>1043100</v>
      </c>
      <c r="G12" s="57">
        <f>'Α3 Έσοδα'!H78</f>
        <v>1089100</v>
      </c>
      <c r="H12" s="57">
        <f>'Α3 Έσοδα'!I78</f>
        <v>1263150</v>
      </c>
      <c r="I12" s="57">
        <f>'Α3 Έσοδα'!J78</f>
        <v>1348150</v>
      </c>
      <c r="J12" s="57">
        <f>'Α3 Έσοδα'!K78</f>
        <v>1263150</v>
      </c>
    </row>
    <row r="13" spans="1:12">
      <c r="A13" s="59">
        <f t="shared" si="0"/>
        <v>5</v>
      </c>
      <c r="B13" s="36" t="s">
        <v>8</v>
      </c>
      <c r="C13" s="37" t="s">
        <v>9</v>
      </c>
      <c r="D13" s="33" t="s">
        <v>35</v>
      </c>
      <c r="E13" s="57">
        <f>'Α3 Έσοδα'!F83</f>
        <v>14494.580000000002</v>
      </c>
      <c r="F13" s="57">
        <f>'Α3 Έσοδα'!G83</f>
        <v>8000</v>
      </c>
      <c r="G13" s="57">
        <f>'Α3 Έσοδα'!H83</f>
        <v>14700</v>
      </c>
      <c r="H13" s="57">
        <f>'Α3 Έσοδα'!I83</f>
        <v>14600</v>
      </c>
      <c r="I13" s="57">
        <f>'Α3 Έσοδα'!J83</f>
        <v>14400</v>
      </c>
      <c r="J13" s="57">
        <f>'Α3 Έσοδα'!K83</f>
        <v>14400</v>
      </c>
    </row>
    <row r="14" spans="1:12">
      <c r="A14" s="59">
        <f t="shared" si="0"/>
        <v>6</v>
      </c>
      <c r="B14" s="36" t="s">
        <v>10</v>
      </c>
      <c r="C14" s="37" t="s">
        <v>166</v>
      </c>
      <c r="D14" s="33" t="s">
        <v>35</v>
      </c>
      <c r="E14" s="57">
        <f>'Α3 Έσοδα'!F90</f>
        <v>82980</v>
      </c>
      <c r="F14" s="57">
        <f>'Α3 Έσοδα'!G90</f>
        <v>164000</v>
      </c>
      <c r="G14" s="57">
        <f>'Α3 Έσοδα'!H90</f>
        <v>110000</v>
      </c>
      <c r="H14" s="57">
        <f>'Α3 Έσοδα'!I90</f>
        <v>170000</v>
      </c>
      <c r="I14" s="57">
        <f>'Α3 Έσοδα'!J90</f>
        <v>169000</v>
      </c>
      <c r="J14" s="57">
        <f>'Α3 Έσοδα'!K90</f>
        <v>168000</v>
      </c>
    </row>
    <row r="15" spans="1:12">
      <c r="A15" s="59">
        <f t="shared" si="0"/>
        <v>7</v>
      </c>
      <c r="B15" s="36" t="s">
        <v>10</v>
      </c>
      <c r="C15" s="38" t="s">
        <v>23</v>
      </c>
      <c r="D15" s="33" t="s">
        <v>35</v>
      </c>
      <c r="E15" s="57">
        <f>'Α3 Έσοδα'!F100</f>
        <v>1194913</v>
      </c>
      <c r="F15" s="57">
        <f>'Α3 Έσοδα'!G100</f>
        <v>1309000</v>
      </c>
      <c r="G15" s="57">
        <f>'Α3 Έσοδα'!H100</f>
        <v>1851000</v>
      </c>
      <c r="H15" s="57">
        <f>'Α3 Έσοδα'!I100</f>
        <v>1327632</v>
      </c>
      <c r="I15" s="57">
        <f>'Α3 Έσοδα'!J100</f>
        <v>1317632</v>
      </c>
      <c r="J15" s="57">
        <f>'Α3 Έσοδα'!K100</f>
        <v>1317632</v>
      </c>
    </row>
    <row r="16" spans="1:12">
      <c r="A16" s="59">
        <f t="shared" si="0"/>
        <v>8</v>
      </c>
      <c r="B16" s="36" t="s">
        <v>10</v>
      </c>
      <c r="C16" s="38" t="s">
        <v>225</v>
      </c>
      <c r="D16" s="33" t="s">
        <v>35</v>
      </c>
      <c r="E16" s="57">
        <f>'Α3 Έσοδα'!F107</f>
        <v>1000</v>
      </c>
      <c r="F16" s="57">
        <f>'Α3 Έσοδα'!G107</f>
        <v>4500</v>
      </c>
      <c r="G16" s="57">
        <f>'Α3 Έσοδα'!H107</f>
        <v>1500</v>
      </c>
      <c r="H16" s="57">
        <f>'Α3 Έσοδα'!I107</f>
        <v>3000</v>
      </c>
      <c r="I16" s="57">
        <f>'Α3 Έσοδα'!J107</f>
        <v>3000</v>
      </c>
      <c r="J16" s="57">
        <f>'Α3 Έσοδα'!K107</f>
        <v>3000</v>
      </c>
    </row>
    <row r="17" spans="1:11">
      <c r="A17" s="59">
        <f t="shared" si="0"/>
        <v>9</v>
      </c>
      <c r="B17" s="34"/>
      <c r="C17" s="37" t="s">
        <v>12</v>
      </c>
      <c r="D17" s="33" t="s">
        <v>35</v>
      </c>
      <c r="E17" s="57">
        <f>'Α3 Έσοδα'!F114</f>
        <v>52144</v>
      </c>
      <c r="F17" s="57">
        <f>'Α3 Έσοδα'!G114</f>
        <v>60000</v>
      </c>
      <c r="G17" s="57">
        <f>'Α3 Έσοδα'!H114</f>
        <v>50000</v>
      </c>
      <c r="H17" s="57">
        <f>'Α3 Έσοδα'!I114</f>
        <v>40975</v>
      </c>
      <c r="I17" s="57">
        <f>'Α3 Έσοδα'!J114</f>
        <v>40000</v>
      </c>
      <c r="J17" s="57">
        <f>'Α3 Έσοδα'!K114</f>
        <v>40000</v>
      </c>
    </row>
    <row r="18" spans="1:11">
      <c r="A18" s="59">
        <f t="shared" si="0"/>
        <v>10</v>
      </c>
      <c r="C18" s="39" t="s">
        <v>241</v>
      </c>
      <c r="D18" s="31"/>
      <c r="E18" s="58">
        <f t="shared" ref="E18:J18" si="1">SUM(E9:E17)</f>
        <v>3263907.58</v>
      </c>
      <c r="F18" s="58">
        <f t="shared" si="1"/>
        <v>3613600</v>
      </c>
      <c r="G18" s="58">
        <f t="shared" si="1"/>
        <v>4192351</v>
      </c>
      <c r="H18" s="58">
        <f t="shared" si="1"/>
        <v>4235908</v>
      </c>
      <c r="I18" s="58">
        <f t="shared" si="1"/>
        <v>4485733</v>
      </c>
      <c r="J18" s="58">
        <f t="shared" si="1"/>
        <v>4460733</v>
      </c>
    </row>
    <row r="19" spans="1:11">
      <c r="B19" s="34"/>
      <c r="C19" s="32"/>
      <c r="D19" s="31"/>
      <c r="E19" s="35"/>
      <c r="F19" s="35"/>
      <c r="G19" s="35"/>
      <c r="H19" s="35"/>
      <c r="I19" s="35"/>
      <c r="J19" s="35"/>
    </row>
    <row r="20" spans="1:11">
      <c r="B20" s="32" t="s">
        <v>254</v>
      </c>
      <c r="C20" s="30"/>
      <c r="D20" s="33"/>
      <c r="E20" s="35"/>
      <c r="F20" s="35"/>
      <c r="G20" s="35"/>
      <c r="H20" s="35"/>
      <c r="I20" s="35"/>
      <c r="J20" s="35"/>
    </row>
    <row r="21" spans="1:11">
      <c r="A21" s="23">
        <v>11</v>
      </c>
      <c r="B21" s="32" t="s">
        <v>14</v>
      </c>
      <c r="C21" s="40" t="s">
        <v>449</v>
      </c>
      <c r="D21" s="33" t="s">
        <v>36</v>
      </c>
      <c r="E21" s="60">
        <f>'Α4 Δαπάνες'!F21</f>
        <v>118045</v>
      </c>
      <c r="F21" s="60">
        <f>'Α4 Δαπάνες'!G21</f>
        <v>160000</v>
      </c>
      <c r="G21" s="60">
        <f>'Α4 Δαπάνες'!H21</f>
        <v>186214.03</v>
      </c>
      <c r="H21" s="60">
        <f>'Α4 Δαπάνες'!I21</f>
        <v>135814.13</v>
      </c>
      <c r="I21" s="60">
        <f>'Α4 Δαπάνες'!J21</f>
        <v>135814.5</v>
      </c>
      <c r="J21" s="60">
        <f>'Α4 Δαπάνες'!K21</f>
        <v>135814.5</v>
      </c>
    </row>
    <row r="22" spans="1:11">
      <c r="B22" s="32" t="s">
        <v>4</v>
      </c>
      <c r="C22" s="40" t="s">
        <v>15</v>
      </c>
      <c r="D22" s="33" t="s">
        <v>36</v>
      </c>
      <c r="E22" s="61">
        <f>'Α4 Δαπάνες'!F80</f>
        <v>609993</v>
      </c>
      <c r="F22" s="61">
        <f>'Α4 Δαπάνες'!G80</f>
        <v>640260</v>
      </c>
      <c r="G22" s="61">
        <f>'Α4 Δαπάνες'!H80</f>
        <v>639510</v>
      </c>
      <c r="H22" s="61">
        <f>'Α4 Δαπάνες'!I80</f>
        <v>760720</v>
      </c>
      <c r="I22" s="61">
        <f>'Α4 Δαπάνες'!J80</f>
        <v>837060</v>
      </c>
      <c r="J22" s="61">
        <f>'Α4 Δαπάνες'!K80</f>
        <v>837060</v>
      </c>
    </row>
    <row r="23" spans="1:11">
      <c r="A23" s="59">
        <f>A21+1</f>
        <v>12</v>
      </c>
      <c r="B23" s="34" t="s">
        <v>16</v>
      </c>
      <c r="C23" s="30" t="s">
        <v>17</v>
      </c>
      <c r="D23" s="33" t="s">
        <v>36</v>
      </c>
      <c r="E23" s="62">
        <f>'Α4 Δαπάνες'!F120</f>
        <v>191044</v>
      </c>
      <c r="F23" s="62">
        <f>'Α4 Δαπάνες'!G120</f>
        <v>268500</v>
      </c>
      <c r="G23" s="62">
        <f>'Α4 Δαπάνες'!H120</f>
        <v>231400</v>
      </c>
      <c r="H23" s="62">
        <f>'Α4 Δαπάνες'!I120</f>
        <v>341814</v>
      </c>
      <c r="I23" s="62">
        <f>'Α4 Δαπάνες'!J120</f>
        <v>391200</v>
      </c>
      <c r="J23" s="62">
        <f>'Α4 Δαπάνες'!K120</f>
        <v>391200</v>
      </c>
    </row>
    <row r="24" spans="1:11">
      <c r="B24" s="34" t="s">
        <v>16</v>
      </c>
      <c r="C24" s="30" t="s">
        <v>479</v>
      </c>
      <c r="D24" s="33" t="s">
        <v>36</v>
      </c>
      <c r="E24" s="62">
        <f>'Α4 Δαπάνες'!F191</f>
        <v>345245</v>
      </c>
      <c r="F24" s="62">
        <f>'Α4 Δαπάνες'!G191</f>
        <v>664500</v>
      </c>
      <c r="G24" s="62">
        <f>'Α4 Δαπάνες'!H191</f>
        <v>498500</v>
      </c>
      <c r="H24" s="62">
        <f>'Α4 Δαπάνες'!I191</f>
        <v>786000</v>
      </c>
      <c r="I24" s="62">
        <f>'Α4 Δαπάνες'!J191</f>
        <v>831500</v>
      </c>
      <c r="J24" s="62">
        <f>'Α4 Δαπάνες'!K191</f>
        <v>841500</v>
      </c>
    </row>
    <row r="25" spans="1:11">
      <c r="A25" s="59">
        <f>A23+1</f>
        <v>13</v>
      </c>
      <c r="B25" s="34" t="s">
        <v>480</v>
      </c>
      <c r="C25" s="43" t="s">
        <v>320</v>
      </c>
      <c r="D25" s="33" t="s">
        <v>36</v>
      </c>
      <c r="E25" s="63">
        <f>'Α4 Δαπάνες'!F149</f>
        <v>22696</v>
      </c>
      <c r="F25" s="63">
        <f>'Α4 Δαπάνες'!G149</f>
        <v>46000</v>
      </c>
      <c r="G25" s="63">
        <f>'Α4 Δαπάνες'!H149</f>
        <v>49500</v>
      </c>
      <c r="H25" s="63">
        <f>'Α4 Δαπάνες'!I149</f>
        <v>87000</v>
      </c>
      <c r="I25" s="63">
        <f>'Α4 Δαπάνες'!J149</f>
        <v>87000</v>
      </c>
      <c r="J25" s="63">
        <f>'Α4 Δαπάνες'!K149</f>
        <v>87000</v>
      </c>
    </row>
    <row r="26" spans="1:11">
      <c r="A26" s="59">
        <f t="shared" ref="A26:A31" si="2">A25+1</f>
        <v>14</v>
      </c>
      <c r="B26" s="34" t="s">
        <v>16</v>
      </c>
      <c r="C26" s="30" t="s">
        <v>234</v>
      </c>
      <c r="D26" s="33" t="s">
        <v>36</v>
      </c>
      <c r="E26" s="62">
        <f>'Α4 Δαπάνες'!F130</f>
        <v>712479</v>
      </c>
      <c r="F26" s="62">
        <f>'Α4 Δαπάνες'!G130</f>
        <v>802000</v>
      </c>
      <c r="G26" s="62">
        <f>'Α4 Δαπάνες'!H130</f>
        <v>1182000</v>
      </c>
      <c r="H26" s="62">
        <f>'Α4 Δαπάνες'!I130</f>
        <v>1214000</v>
      </c>
      <c r="I26" s="62">
        <f>'Α4 Δαπάνες'!J130</f>
        <v>1262000</v>
      </c>
      <c r="J26" s="62">
        <f>'Α4 Δαπάνες'!K130</f>
        <v>1317000</v>
      </c>
    </row>
    <row r="27" spans="1:11">
      <c r="A27" s="59">
        <f t="shared" si="2"/>
        <v>15</v>
      </c>
      <c r="B27" s="36" t="s">
        <v>10</v>
      </c>
      <c r="C27" s="37" t="s">
        <v>19</v>
      </c>
      <c r="D27" s="33" t="s">
        <v>36</v>
      </c>
      <c r="E27" s="62">
        <f>'Α4 Δαπάνες'!F206</f>
        <v>47823</v>
      </c>
      <c r="F27" s="62">
        <f>'Α4 Δαπάνες'!G206</f>
        <v>65000</v>
      </c>
      <c r="G27" s="62">
        <f>'Α4 Δαπάνες'!H206</f>
        <v>73000</v>
      </c>
      <c r="H27" s="62">
        <f>'Α4 Δαπάνες'!I206</f>
        <v>75000</v>
      </c>
      <c r="I27" s="62">
        <f>'Α4 Δαπάνες'!J206</f>
        <v>65000</v>
      </c>
      <c r="J27" s="62">
        <f>'Α4 Δαπάνες'!K206</f>
        <v>65000</v>
      </c>
    </row>
    <row r="28" spans="1:11">
      <c r="A28" s="59">
        <f t="shared" si="2"/>
        <v>16</v>
      </c>
      <c r="B28" s="36" t="s">
        <v>18</v>
      </c>
      <c r="C28" s="30" t="s">
        <v>257</v>
      </c>
      <c r="D28" s="33" t="s">
        <v>36</v>
      </c>
      <c r="E28" s="62">
        <f>'Α4 Δαπάνες'!F198</f>
        <v>370351</v>
      </c>
      <c r="F28" s="62">
        <f>'Α4 Δαπάνες'!G198</f>
        <v>455000</v>
      </c>
      <c r="G28" s="62">
        <f>'Α4 Δαπάνες'!H198</f>
        <v>414000</v>
      </c>
      <c r="H28" s="62">
        <f>'Α4 Δαπάνες'!I198</f>
        <v>605000</v>
      </c>
      <c r="I28" s="62">
        <f>'Α4 Δαπάνες'!J198</f>
        <v>560000</v>
      </c>
      <c r="J28" s="62">
        <f>'Α4 Δαπάνες'!K198</f>
        <v>575000</v>
      </c>
    </row>
    <row r="29" spans="1:11">
      <c r="A29" s="59">
        <f t="shared" si="2"/>
        <v>17</v>
      </c>
      <c r="B29" s="34" t="s">
        <v>8</v>
      </c>
      <c r="C29" s="30" t="s">
        <v>178</v>
      </c>
      <c r="D29" s="33" t="s">
        <v>293</v>
      </c>
      <c r="E29" s="62">
        <f>'Α4 Δαπάνες'!F217</f>
        <v>46583.65</v>
      </c>
      <c r="F29" s="62">
        <f>'Α4 Δαπάνες'!G217</f>
        <v>44000</v>
      </c>
      <c r="G29" s="62">
        <f>'Α4 Δαπάνες'!H217</f>
        <v>42460</v>
      </c>
      <c r="H29" s="62">
        <f>'Α4 Δαπάνες'!I217</f>
        <v>39560</v>
      </c>
      <c r="I29" s="62">
        <f>'Α4 Δαπάνες'!J217</f>
        <v>36960</v>
      </c>
      <c r="J29" s="62">
        <f>'Α4 Δαπάνες'!K217</f>
        <v>34960</v>
      </c>
      <c r="K29" s="42"/>
    </row>
    <row r="30" spans="1:11">
      <c r="A30" s="59">
        <f t="shared" si="2"/>
        <v>18</v>
      </c>
      <c r="B30" s="36"/>
      <c r="C30" s="30" t="s">
        <v>256</v>
      </c>
      <c r="D30" s="33" t="s">
        <v>36</v>
      </c>
      <c r="E30" s="62">
        <f>'Α4 Δαπάνες'!F223</f>
        <v>56330</v>
      </c>
      <c r="F30" s="62">
        <f>'Α4 Δαπάνες'!G223</f>
        <v>150000</v>
      </c>
      <c r="G30" s="62">
        <f>'Α4 Δαπάνες'!H223</f>
        <v>140000</v>
      </c>
      <c r="H30" s="62">
        <f>'Α4 Δαπάνες'!I223</f>
        <v>140000</v>
      </c>
      <c r="I30" s="62">
        <f>'Α4 Δαπάνες'!J223</f>
        <v>140000</v>
      </c>
      <c r="J30" s="62">
        <f>'Α4 Δαπάνες'!K223</f>
        <v>140000</v>
      </c>
    </row>
    <row r="31" spans="1:11">
      <c r="A31" s="59">
        <f t="shared" si="2"/>
        <v>19</v>
      </c>
      <c r="B31" s="34"/>
      <c r="C31" s="37" t="s">
        <v>12</v>
      </c>
      <c r="D31" s="33" t="s">
        <v>36</v>
      </c>
      <c r="E31" s="62">
        <f>+'Α4 Δαπάνες'!F228+'Α4 Δαπάνες'!F233</f>
        <v>48084</v>
      </c>
      <c r="F31" s="62">
        <f>+'Α4 Δαπάνες'!G228+'Α4 Δαπάνες'!G233</f>
        <v>100000</v>
      </c>
      <c r="G31" s="62">
        <f>+'Α4 Δαπάνες'!H228+'Α4 Δαπάνες'!H233</f>
        <v>50000</v>
      </c>
      <c r="H31" s="62">
        <f>+'Α4 Δαπάνες'!I228+'Α4 Δαπάνες'!I233</f>
        <v>50000</v>
      </c>
      <c r="I31" s="62">
        <f>+'Α4 Δαπάνες'!J228+'Α4 Δαπάνες'!J233</f>
        <v>110000</v>
      </c>
      <c r="J31" s="62">
        <f>+'Α4 Δαπάνες'!K228+'Α4 Δαπάνες'!K233</f>
        <v>110000</v>
      </c>
    </row>
    <row r="32" spans="1:11">
      <c r="A32" s="23">
        <v>24</v>
      </c>
      <c r="B32" s="34"/>
      <c r="C32" s="39" t="s">
        <v>242</v>
      </c>
      <c r="D32" s="31"/>
      <c r="E32" s="58">
        <f t="shared" ref="E32:J32" si="3">SUM(E21:E31)</f>
        <v>2568673.65</v>
      </c>
      <c r="F32" s="58">
        <f t="shared" si="3"/>
        <v>3395260</v>
      </c>
      <c r="G32" s="58">
        <f t="shared" si="3"/>
        <v>3506584.0300000003</v>
      </c>
      <c r="H32" s="58">
        <f t="shared" si="3"/>
        <v>4234908.13</v>
      </c>
      <c r="I32" s="58">
        <f t="shared" si="3"/>
        <v>4456534.5</v>
      </c>
      <c r="J32" s="58">
        <f t="shared" si="3"/>
        <v>4534534.5</v>
      </c>
    </row>
    <row r="33" spans="1:11">
      <c r="B33" s="34"/>
      <c r="C33" s="30"/>
      <c r="D33" s="31"/>
      <c r="E33" s="44"/>
      <c r="F33" s="45"/>
      <c r="G33" s="45"/>
      <c r="H33" s="45"/>
      <c r="I33" s="45"/>
      <c r="J33" s="45"/>
    </row>
    <row r="34" spans="1:11">
      <c r="A34" s="23">
        <v>25</v>
      </c>
      <c r="B34" s="46"/>
      <c r="C34" s="32" t="s">
        <v>287</v>
      </c>
      <c r="D34" s="31"/>
      <c r="E34" s="64">
        <f t="shared" ref="E34:J34" si="4">E18-E32</f>
        <v>695233.93000000017</v>
      </c>
      <c r="F34" s="64">
        <f t="shared" si="4"/>
        <v>218340</v>
      </c>
      <c r="G34" s="64">
        <f t="shared" si="4"/>
        <v>685766.96999999974</v>
      </c>
      <c r="H34" s="64">
        <f t="shared" si="4"/>
        <v>999.87000000011176</v>
      </c>
      <c r="I34" s="64">
        <f t="shared" si="4"/>
        <v>29198.5</v>
      </c>
      <c r="J34" s="64">
        <f t="shared" si="4"/>
        <v>-73801.5</v>
      </c>
    </row>
    <row r="35" spans="1:11">
      <c r="B35" s="46"/>
      <c r="C35" s="32"/>
      <c r="D35" s="31"/>
      <c r="E35" s="47"/>
      <c r="F35" s="47"/>
      <c r="G35" s="47"/>
      <c r="H35" s="47"/>
      <c r="I35" s="47"/>
      <c r="J35" s="47"/>
    </row>
    <row r="36" spans="1:11">
      <c r="B36" s="46"/>
      <c r="C36" s="32"/>
      <c r="D36" s="31"/>
      <c r="E36" s="47"/>
      <c r="F36" s="47"/>
      <c r="G36" s="47"/>
      <c r="H36" s="47"/>
      <c r="I36" s="47"/>
      <c r="J36" s="47"/>
    </row>
    <row r="37" spans="1:11">
      <c r="B37" s="32" t="s">
        <v>289</v>
      </c>
      <c r="C37" s="32"/>
      <c r="D37" s="31"/>
      <c r="E37" s="47"/>
      <c r="F37" s="47"/>
      <c r="G37" s="47"/>
      <c r="H37" s="47"/>
      <c r="I37" s="47"/>
      <c r="J37" s="47"/>
    </row>
    <row r="38" spans="1:11">
      <c r="A38" s="59">
        <f>A34+1</f>
        <v>26</v>
      </c>
      <c r="B38" s="36" t="s">
        <v>11</v>
      </c>
      <c r="C38" s="38" t="s">
        <v>24</v>
      </c>
      <c r="D38" s="33" t="s">
        <v>44</v>
      </c>
      <c r="E38" s="65">
        <f>'Α8 Αναπτυξιακά Έργα'!I59</f>
        <v>0</v>
      </c>
      <c r="F38" s="35"/>
      <c r="G38" s="57">
        <f>'Α8 Αναπτυξιακά Έργα'!I60</f>
        <v>0</v>
      </c>
      <c r="H38" s="57">
        <f>'Α8 Αναπτυξιακά Έργα'!I61</f>
        <v>0</v>
      </c>
      <c r="I38" s="57">
        <f>'Α8 Αναπτυξιακά Έργα'!I62</f>
        <v>0</v>
      </c>
      <c r="J38" s="57">
        <f>'Α8 Αναπτυξιακά Έργα'!I63</f>
        <v>0</v>
      </c>
      <c r="K38" s="49"/>
    </row>
    <row r="39" spans="1:11">
      <c r="A39" s="59">
        <f>A38+1</f>
        <v>27</v>
      </c>
      <c r="B39" s="36"/>
      <c r="C39" s="38" t="s">
        <v>27</v>
      </c>
      <c r="D39" s="33" t="s">
        <v>326</v>
      </c>
      <c r="E39" s="65">
        <f>'Α8 Αναπτυξιακά Έργα'!J59+'Α9 Κεφαλ Μεταβιβάσεις'!H23</f>
        <v>0</v>
      </c>
      <c r="F39" s="48"/>
      <c r="G39" s="65">
        <f>'Α8 Αναπτυξιακά Έργα'!$J60+'Α9 Κεφαλ Μεταβιβάσεις'!$H24</f>
        <v>0</v>
      </c>
      <c r="H39" s="65">
        <f>'Α8 Αναπτυξιακά Έργα'!$J61+'Α9 Κεφαλ Μεταβιβάσεις'!$H25</f>
        <v>0</v>
      </c>
      <c r="I39" s="65">
        <f>'Α8 Αναπτυξιακά Έργα'!$J62+'Α9 Κεφαλ Μεταβιβάσεις'!$H26</f>
        <v>0</v>
      </c>
      <c r="J39" s="65">
        <f>'Α8 Αναπτυξιακά Έργα'!$J63+'Α9 Κεφαλ Μεταβιβάσεις'!$H27</f>
        <v>0</v>
      </c>
      <c r="K39" s="48"/>
    </row>
    <row r="40" spans="1:11">
      <c r="A40" s="59">
        <f>A39+1</f>
        <v>28</v>
      </c>
      <c r="B40" s="36"/>
      <c r="C40" s="38" t="s">
        <v>26</v>
      </c>
      <c r="D40" s="33" t="s">
        <v>41</v>
      </c>
      <c r="E40" s="65">
        <f>'Α5 Δάνεια'!M23</f>
        <v>0</v>
      </c>
      <c r="F40" s="35"/>
      <c r="G40" s="57">
        <f>'Α5 Δάνεια'!O23</f>
        <v>0</v>
      </c>
      <c r="H40" s="57">
        <f>'Α5 Δάνεια'!Q23+'Α5 Δάνεια'!J53</f>
        <v>0</v>
      </c>
      <c r="I40" s="57">
        <f>'Α5 Δάνεια'!S23+'Α5 Δάνεια'!M53</f>
        <v>0</v>
      </c>
      <c r="J40" s="57">
        <f>'Α5 Δάνεια'!U23+'Α5 Δάνεια'!P53</f>
        <v>0</v>
      </c>
      <c r="K40" s="48"/>
    </row>
    <row r="41" spans="1:11">
      <c r="A41" s="59">
        <f>A40+1</f>
        <v>29</v>
      </c>
      <c r="B41" s="36"/>
      <c r="C41" s="38" t="s">
        <v>329</v>
      </c>
      <c r="D41" s="33" t="s">
        <v>42</v>
      </c>
      <c r="E41" s="65">
        <f>'Α6 Τραπεζικοί Λογαριασμοί'!G38</f>
        <v>0</v>
      </c>
      <c r="F41" s="48"/>
      <c r="G41" s="65">
        <f>'Α6 Τραπεζικοί Λογαριασμοί'!I38</f>
        <v>0</v>
      </c>
      <c r="H41" s="65">
        <f>'Α6 Τραπεζικοί Λογαριασμοί'!K38</f>
        <v>0</v>
      </c>
      <c r="I41" s="65">
        <f>'Α6 Τραπεζικοί Λογαριασμοί'!M38</f>
        <v>0</v>
      </c>
      <c r="J41" s="65">
        <f>'Α6 Τραπεζικοί Λογαριασμοί'!O38</f>
        <v>0</v>
      </c>
      <c r="K41" s="48"/>
    </row>
    <row r="42" spans="1:11" ht="27" customHeight="1">
      <c r="B42" s="36"/>
      <c r="C42" s="50" t="s">
        <v>345</v>
      </c>
      <c r="D42" s="33" t="s">
        <v>331</v>
      </c>
      <c r="E42" s="66">
        <f>'Α2 Ταμειακή Ροή'!E57+'Α2 Ταμειακή Ροή'!E58</f>
        <v>102448.91</v>
      </c>
      <c r="F42" s="51">
        <v>61505</v>
      </c>
      <c r="G42" s="52"/>
      <c r="H42" s="66">
        <f>'Α2 Ταμειακή Ροή'!H57+'Α2 Ταμειακή Ροή'!H58</f>
        <v>194850</v>
      </c>
      <c r="I42" s="66">
        <f>'Α2 Ταμειακή Ροή'!I57+'Α2 Ταμειακή Ροή'!I58</f>
        <v>172350</v>
      </c>
      <c r="J42" s="66">
        <f>'Α2 Ταμειακή Ροή'!J57+'Α2 Ταμειακή Ροή'!J58</f>
        <v>172350</v>
      </c>
      <c r="K42" s="48"/>
    </row>
    <row r="43" spans="1:11" ht="10.5" customHeight="1">
      <c r="B43" s="36"/>
      <c r="C43" s="38"/>
      <c r="D43" s="33"/>
      <c r="E43" s="48"/>
      <c r="F43" s="48"/>
      <c r="G43" s="48"/>
      <c r="H43" s="48"/>
      <c r="I43" s="48"/>
      <c r="J43" s="48"/>
      <c r="K43" s="48"/>
    </row>
    <row r="44" spans="1:11">
      <c r="A44" s="59">
        <f>A41+1</f>
        <v>30</v>
      </c>
      <c r="B44" s="36" t="s">
        <v>18</v>
      </c>
      <c r="C44" s="37" t="s">
        <v>288</v>
      </c>
      <c r="D44" s="33" t="s">
        <v>44</v>
      </c>
      <c r="E44" s="65">
        <f>'Α8 Αναπτυξιακά Έργα'!O21</f>
        <v>0</v>
      </c>
      <c r="F44" s="48">
        <v>560000</v>
      </c>
      <c r="G44" s="65">
        <f>'Α8 Αναπτυξιακά Έργα'!P22</f>
        <v>50000</v>
      </c>
      <c r="H44" s="65">
        <f>'Α8 Αναπτυξιακά Έργα'!Q23+'Α8 Αναπτυξιακά Έργα'!O49</f>
        <v>2520000</v>
      </c>
      <c r="I44" s="65">
        <f>'Α8 Αναπτυξιακά Έργα'!R24+'Α8 Αναπτυξιακά Έργα'!P50</f>
        <v>1630000</v>
      </c>
      <c r="J44" s="65">
        <f>'Α8 Αναπτυξιακά Έργα'!S25+'Α8 Αναπτυξιακά Έργα'!Q51</f>
        <v>550000</v>
      </c>
      <c r="K44" s="48"/>
    </row>
    <row r="45" spans="1:11" ht="15" customHeight="1">
      <c r="A45" s="23">
        <v>31</v>
      </c>
      <c r="C45" s="53" t="s">
        <v>290</v>
      </c>
      <c r="D45" s="26" t="s">
        <v>36</v>
      </c>
      <c r="E45" s="67">
        <f>+'Α4 Δαπάνες'!F239+'Α4 Δαπάνες'!F246+'Α4 Δαπάνες'!F254</f>
        <v>206657</v>
      </c>
      <c r="F45" s="54">
        <v>376000</v>
      </c>
      <c r="G45" s="67">
        <f>+'Α4 Δαπάνες'!H239+'Α4 Δαπάνες'!H246+'Α4 Δαπάνες'!H254</f>
        <v>209000</v>
      </c>
      <c r="H45" s="67">
        <f>+'Α4 Δαπάνες'!I239+'Α4 Δαπάνες'!I246+'Α4 Δαπάνες'!I254</f>
        <v>320000</v>
      </c>
      <c r="I45" s="67">
        <f>+'Α4 Δαπάνες'!J239+'Α4 Δαπάνες'!J246+'Α4 Δαπάνες'!J254</f>
        <v>140000</v>
      </c>
      <c r="J45" s="67">
        <f>+'Α4 Δαπάνες'!K239+'Α4 Δαπάνες'!K246+'Α4 Δαπάνες'!K254</f>
        <v>130000</v>
      </c>
    </row>
    <row r="46" spans="1:11">
      <c r="A46" s="23">
        <v>32</v>
      </c>
      <c r="B46" s="36" t="s">
        <v>11</v>
      </c>
      <c r="C46" s="37" t="s">
        <v>20</v>
      </c>
      <c r="D46" s="33" t="s">
        <v>324</v>
      </c>
      <c r="E46" s="62">
        <f>+'Α4 Δαπάνες'!F263</f>
        <v>0</v>
      </c>
      <c r="F46" s="42">
        <v>300000</v>
      </c>
      <c r="G46" s="62">
        <f>+'Α4 Δαπάνες'!H263</f>
        <v>0</v>
      </c>
      <c r="H46" s="62">
        <f>+'Α4 Δαπάνες'!I263</f>
        <v>320000</v>
      </c>
      <c r="I46" s="62">
        <f>+'Α4 Δαπάνες'!J263</f>
        <v>275000</v>
      </c>
      <c r="J46" s="62">
        <f>+'Α4 Δαπάνες'!K263</f>
        <v>750000</v>
      </c>
    </row>
    <row r="47" spans="1:11">
      <c r="A47" s="23">
        <v>33</v>
      </c>
      <c r="C47" s="37" t="s">
        <v>25</v>
      </c>
      <c r="D47" s="33" t="s">
        <v>245</v>
      </c>
      <c r="E47" s="68">
        <f>+'Α4 Δαπάνες'!F258</f>
        <v>87286.35</v>
      </c>
      <c r="F47" s="45">
        <v>90000</v>
      </c>
      <c r="G47" s="68">
        <f>+'Α4 Δαπάνες'!H258</f>
        <v>92000</v>
      </c>
      <c r="H47" s="68">
        <f>+'Α4 Δαπάνες'!I258</f>
        <v>95000</v>
      </c>
      <c r="I47" s="68">
        <f>+'Α4 Δαπάνες'!J258</f>
        <v>98000</v>
      </c>
      <c r="J47" s="68">
        <f>+'Α4 Δαπάνες'!K258</f>
        <v>100000</v>
      </c>
    </row>
    <row r="48" spans="1:11" ht="30">
      <c r="C48" s="50" t="s">
        <v>346</v>
      </c>
      <c r="D48" s="26" t="s">
        <v>331</v>
      </c>
      <c r="E48" s="70">
        <f>'Α2 Ταμειακή Ροή'!E59</f>
        <v>32904.6</v>
      </c>
      <c r="F48" s="55">
        <v>260000</v>
      </c>
      <c r="G48" s="69">
        <f>'Α2 Ταμειακή Ροή'!G59</f>
        <v>0</v>
      </c>
      <c r="H48" s="69">
        <f>'Α2 Ταμειακή Ροή'!H59</f>
        <v>435000</v>
      </c>
      <c r="I48" s="69">
        <f>'Α2 Ταμειακή Ροή'!I59</f>
        <v>35000</v>
      </c>
      <c r="J48" s="69">
        <f>'Α2 Ταμειακή Ροή'!J59</f>
        <v>35000</v>
      </c>
    </row>
    <row r="49" spans="2:3">
      <c r="C49" s="56"/>
    </row>
    <row r="50" spans="2:3">
      <c r="B50" s="56"/>
      <c r="C50" s="56"/>
    </row>
  </sheetData>
  <sheetProtection sheet="1" objects="1" scenarios="1" formatCells="0" formatColumns="0" formatRows="0" insertRows="0" deleteRows="0"/>
  <phoneticPr fontId="35" type="noConversion"/>
  <pageMargins left="0.70866141732283472" right="0.70866141732283472" top="0.36" bottom="0.43307086614173229" header="0.31496062992125984" footer="0.26"/>
  <pageSetup paperSize="9" scale="73" orientation="landscape" r:id="rId1"/>
  <headerFooter>
    <oddFooter>&amp;L&amp;A&amp;R&amp;P/&amp;N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0"/>
  <sheetViews>
    <sheetView workbookViewId="0">
      <pane xSplit="4" ySplit="7" topLeftCell="E35" activePane="bottomRight" state="frozen"/>
      <selection pane="topRight" activeCell="E1" sqref="E1"/>
      <selection pane="bottomLeft" activeCell="A8" sqref="A8"/>
      <selection pane="bottomRight" activeCell="E43" sqref="E43"/>
    </sheetView>
  </sheetViews>
  <sheetFormatPr defaultColWidth="9.140625" defaultRowHeight="15"/>
  <cols>
    <col min="1" max="1" width="4.42578125" style="23" customWidth="1"/>
    <col min="2" max="2" width="5.7109375" style="22" customWidth="1"/>
    <col min="3" max="3" width="48.42578125" style="22" customWidth="1"/>
    <col min="4" max="4" width="10.7109375" style="22" customWidth="1"/>
    <col min="5" max="5" width="14.5703125" style="22" customWidth="1"/>
    <col min="6" max="6" width="16.28515625" style="22" customWidth="1"/>
    <col min="7" max="7" width="17" style="22" customWidth="1"/>
    <col min="8" max="8" width="16.28515625" style="22" customWidth="1"/>
    <col min="9" max="9" width="17.140625" style="22" customWidth="1"/>
    <col min="10" max="10" width="17" style="22" customWidth="1"/>
    <col min="11" max="11" width="4.42578125" style="22" customWidth="1"/>
    <col min="12" max="16384" width="9.140625" style="22"/>
  </cols>
  <sheetData>
    <row r="1" spans="1:12" ht="18.75">
      <c r="A1" s="21" t="s">
        <v>239</v>
      </c>
      <c r="C1" s="22" t="s">
        <v>777</v>
      </c>
    </row>
    <row r="2" spans="1:12" ht="18.75">
      <c r="A2" s="95" t="str">
        <f>'Α1 Συνοπτ Προϋπολογισμος'!A2</f>
        <v>Προϋπολογισμός για το έτος 2018 και ΜΔΠ 2018-2020</v>
      </c>
    </row>
    <row r="3" spans="1:12" ht="18.75">
      <c r="A3" s="21" t="s">
        <v>291</v>
      </c>
    </row>
    <row r="5" spans="1:12" ht="30">
      <c r="B5" s="71" t="s">
        <v>104</v>
      </c>
      <c r="C5" s="32" t="s">
        <v>1</v>
      </c>
      <c r="D5" s="26" t="s">
        <v>114</v>
      </c>
      <c r="E5" s="27" t="s">
        <v>30</v>
      </c>
      <c r="F5" s="28" t="s">
        <v>292</v>
      </c>
      <c r="G5" s="28" t="s">
        <v>778</v>
      </c>
      <c r="H5" s="27" t="s">
        <v>29</v>
      </c>
      <c r="I5" s="27" t="s">
        <v>101</v>
      </c>
      <c r="J5" s="27" t="s">
        <v>101</v>
      </c>
      <c r="K5" s="29"/>
      <c r="L5" s="29"/>
    </row>
    <row r="6" spans="1:12">
      <c r="C6" s="30"/>
      <c r="D6" s="31"/>
      <c r="E6" s="27">
        <v>2016</v>
      </c>
      <c r="F6" s="27">
        <v>2017</v>
      </c>
      <c r="G6" s="27">
        <v>2017</v>
      </c>
      <c r="H6" s="27">
        <v>2018</v>
      </c>
      <c r="I6" s="27">
        <v>2019</v>
      </c>
      <c r="J6" s="27">
        <v>2020</v>
      </c>
      <c r="K6" s="29"/>
      <c r="L6" s="29"/>
    </row>
    <row r="7" spans="1:12">
      <c r="C7" s="30"/>
      <c r="D7" s="31"/>
      <c r="E7" s="27" t="s">
        <v>100</v>
      </c>
      <c r="F7" s="27" t="s">
        <v>100</v>
      </c>
      <c r="G7" s="27" t="s">
        <v>100</v>
      </c>
      <c r="H7" s="27"/>
      <c r="I7" s="27" t="s">
        <v>100</v>
      </c>
      <c r="J7" s="27" t="s">
        <v>100</v>
      </c>
      <c r="K7" s="29"/>
      <c r="L7" s="29"/>
    </row>
    <row r="8" spans="1:12">
      <c r="B8" s="32" t="s">
        <v>0</v>
      </c>
      <c r="C8" s="30"/>
      <c r="D8" s="33"/>
      <c r="E8" s="29"/>
      <c r="F8" s="29"/>
      <c r="G8" s="29"/>
      <c r="H8" s="29"/>
      <c r="I8" s="29"/>
      <c r="J8" s="29"/>
      <c r="K8" s="29"/>
      <c r="L8" s="29"/>
    </row>
    <row r="9" spans="1:12">
      <c r="A9" s="23">
        <v>10</v>
      </c>
      <c r="B9" s="34"/>
      <c r="C9" s="30" t="s">
        <v>241</v>
      </c>
      <c r="D9" s="33" t="s">
        <v>33</v>
      </c>
      <c r="E9" s="57">
        <f>'Α1 Συνοπτ Προϋπολογισμος'!E18</f>
        <v>3263907.58</v>
      </c>
      <c r="F9" s="57">
        <f>'Α1 Συνοπτ Προϋπολογισμος'!F18</f>
        <v>3613600</v>
      </c>
      <c r="G9" s="57">
        <f>'Α1 Συνοπτ Προϋπολογισμος'!G18</f>
        <v>4192351</v>
      </c>
      <c r="H9" s="57">
        <f>'Α1 Συνοπτ Προϋπολογισμος'!H18</f>
        <v>4235908</v>
      </c>
      <c r="I9" s="57">
        <f>'Α1 Συνοπτ Προϋπολογισμος'!I18</f>
        <v>4485733</v>
      </c>
      <c r="J9" s="57">
        <f>'Α1 Συνοπτ Προϋπολογισμος'!J18</f>
        <v>4460733</v>
      </c>
    </row>
    <row r="10" spans="1:12" s="75" customFormat="1" ht="30">
      <c r="A10" s="27"/>
      <c r="B10" s="72"/>
      <c r="C10" s="73" t="s">
        <v>276</v>
      </c>
      <c r="D10" s="26" t="s">
        <v>244</v>
      </c>
      <c r="E10" s="96">
        <f>-'Α10 Ενεργητικό Παθητικό'!D10+'Α10 Ενεργητικό Παθητικό'!D12</f>
        <v>-308434.12000000011</v>
      </c>
      <c r="F10" s="96">
        <f>-'Α10 Ενεργητικό Παθητικό'!E10+'Α10 Ενεργητικό Παθητικό'!E12</f>
        <v>-213600</v>
      </c>
      <c r="G10" s="96">
        <f>-'Α10 Ενεργητικό Παθητικό'!F10+'Α10 Ενεργητικό Παθητικό'!F12</f>
        <v>0</v>
      </c>
      <c r="H10" s="96">
        <f>-'Α10 Ενεργητικό Παθητικό'!G10+'Α10 Ενεργητικό Παθητικό'!G12</f>
        <v>-235908</v>
      </c>
      <c r="I10" s="96">
        <f>-'Α10 Ενεργητικό Παθητικό'!H10+'Α10 Ενεργητικό Παθητικό'!H12</f>
        <v>-235733</v>
      </c>
      <c r="J10" s="96">
        <f>-'Α10 Ενεργητικό Παθητικό'!I10+'Α10 Ενεργητικό Παθητικό'!I12</f>
        <v>-160733</v>
      </c>
    </row>
    <row r="11" spans="1:12">
      <c r="B11" s="34"/>
      <c r="C11" s="30" t="s">
        <v>258</v>
      </c>
      <c r="D11" s="33" t="s">
        <v>244</v>
      </c>
      <c r="E11" s="57">
        <f>'Α10 Ενεργητικό Παθητικό'!D13</f>
        <v>74519.33</v>
      </c>
      <c r="F11" s="57">
        <f>'Α10 Ενεργητικό Παθητικό'!E13</f>
        <v>150000</v>
      </c>
      <c r="G11" s="57">
        <f>'Α10 Ενεργητικό Παθητικό'!F13</f>
        <v>100000</v>
      </c>
      <c r="H11" s="57">
        <f>'Α10 Ενεργητικό Παθητικό'!G13</f>
        <v>160000</v>
      </c>
      <c r="I11" s="57">
        <f>'Α10 Ενεργητικό Παθητικό'!H13</f>
        <v>200000</v>
      </c>
      <c r="J11" s="57">
        <f>'Α10 Ενεργητικό Παθητικό'!I13</f>
        <v>200000</v>
      </c>
    </row>
    <row r="12" spans="1:12">
      <c r="B12" s="36"/>
      <c r="C12" s="37" t="s">
        <v>278</v>
      </c>
      <c r="D12" s="33" t="s">
        <v>35</v>
      </c>
      <c r="E12" s="57">
        <f>-'Α3 Έσοδα'!F110-'Α3 Έσοδα'!F111</f>
        <v>0</v>
      </c>
      <c r="F12" s="57">
        <f>-'Α3 Έσοδα'!G110-'Α3 Έσοδα'!G111</f>
        <v>0</v>
      </c>
      <c r="G12" s="57">
        <f>-'Α3 Έσοδα'!H110-'Α3 Έσοδα'!H111</f>
        <v>0</v>
      </c>
      <c r="H12" s="57">
        <f>-'Α3 Έσοδα'!I110-'Α3 Έσοδα'!I111</f>
        <v>0</v>
      </c>
      <c r="I12" s="57">
        <f>-'Α3 Έσοδα'!J110-'Α3 Έσοδα'!J111</f>
        <v>0</v>
      </c>
      <c r="J12" s="57">
        <f>-'Α3 Έσοδα'!K110-'Α3 Έσοδα'!K111</f>
        <v>0</v>
      </c>
    </row>
    <row r="13" spans="1:12">
      <c r="B13" s="36"/>
      <c r="C13" s="37" t="s">
        <v>279</v>
      </c>
      <c r="D13" s="33"/>
      <c r="E13" s="35"/>
      <c r="F13" s="35"/>
      <c r="G13" s="35"/>
      <c r="H13" s="35"/>
      <c r="I13" s="35"/>
      <c r="J13" s="35"/>
    </row>
    <row r="14" spans="1:12">
      <c r="C14" s="39" t="s">
        <v>21</v>
      </c>
      <c r="D14" s="31"/>
      <c r="E14" s="58">
        <f t="shared" ref="E14:J14" si="0">SUM(E9:E13)</f>
        <v>3029992.79</v>
      </c>
      <c r="F14" s="58">
        <f t="shared" si="0"/>
        <v>3550000</v>
      </c>
      <c r="G14" s="58">
        <f t="shared" si="0"/>
        <v>4292351</v>
      </c>
      <c r="H14" s="58">
        <f t="shared" si="0"/>
        <v>4160000</v>
      </c>
      <c r="I14" s="58">
        <f t="shared" si="0"/>
        <v>4450000</v>
      </c>
      <c r="J14" s="58">
        <f t="shared" si="0"/>
        <v>4500000</v>
      </c>
    </row>
    <row r="15" spans="1:12">
      <c r="B15" s="34"/>
      <c r="C15" s="32"/>
      <c r="D15" s="31"/>
      <c r="E15" s="35"/>
      <c r="F15" s="35"/>
      <c r="G15" s="35"/>
      <c r="H15" s="35"/>
      <c r="I15" s="35"/>
      <c r="J15" s="35"/>
    </row>
    <row r="16" spans="1:12">
      <c r="B16" s="32" t="s">
        <v>13</v>
      </c>
      <c r="C16" s="30"/>
      <c r="D16" s="33"/>
      <c r="E16" s="35"/>
      <c r="F16" s="35"/>
      <c r="G16" s="35"/>
      <c r="H16" s="35"/>
      <c r="I16" s="35"/>
      <c r="J16" s="35"/>
    </row>
    <row r="17" spans="1:11">
      <c r="A17" s="23">
        <v>23</v>
      </c>
      <c r="B17" s="34"/>
      <c r="C17" s="30" t="s">
        <v>242</v>
      </c>
      <c r="D17" s="33" t="s">
        <v>33</v>
      </c>
      <c r="E17" s="62">
        <f>'Α1 Συνοπτ Προϋπολογισμος'!E32</f>
        <v>2568673.65</v>
      </c>
      <c r="F17" s="62">
        <f>'Α1 Συνοπτ Προϋπολογισμος'!F32</f>
        <v>3395260</v>
      </c>
      <c r="G17" s="62">
        <f>'Α1 Συνοπτ Προϋπολογισμος'!G32</f>
        <v>3506584.0300000003</v>
      </c>
      <c r="H17" s="62">
        <f>'Α1 Συνοπτ Προϋπολογισμος'!H32</f>
        <v>4234908.13</v>
      </c>
      <c r="I17" s="62">
        <f>'Α1 Συνοπτ Προϋπολογισμος'!I32</f>
        <v>4456534.5</v>
      </c>
      <c r="J17" s="62">
        <f>'Α1 Συνοπτ Προϋπολογισμος'!J32</f>
        <v>4534534.5</v>
      </c>
    </row>
    <row r="18" spans="1:11" s="75" customFormat="1" ht="30">
      <c r="A18" s="27"/>
      <c r="B18" s="72"/>
      <c r="C18" s="73" t="s">
        <v>280</v>
      </c>
      <c r="D18" s="26" t="s">
        <v>244</v>
      </c>
      <c r="E18" s="97">
        <f>-'Α10 Ενεργητικό Παθητικό'!D31+'Α10 Ενεργητικό Παθητικό'!D32</f>
        <v>0.35000000009313226</v>
      </c>
      <c r="F18" s="97">
        <f>-'Α10 Ενεργητικό Παθητικό'!E31+'Α10 Ενεργητικό Παθητικό'!E32</f>
        <v>0</v>
      </c>
      <c r="G18" s="97">
        <f>-'Α10 Ενεργητικό Παθητικό'!F31+'Α10 Ενεργητικό Παθητικό'!F32</f>
        <v>-3.0000000260770321E-2</v>
      </c>
      <c r="H18" s="97">
        <f>-'Α10 Ενεργητικό Παθητικό'!G31+'Α10 Ενεργητικό Παθητικό'!G32</f>
        <v>-12000.129999999888</v>
      </c>
      <c r="I18" s="97">
        <f>-'Α10 Ενεργητικό Παθητικό'!H31+'Α10 Ενεργητικό Παθητικό'!H32</f>
        <v>0.5</v>
      </c>
      <c r="J18" s="97">
        <f>-'Α10 Ενεργητικό Παθητικό'!I31+'Α10 Ενεργητικό Παθητικό'!I32</f>
        <v>100000.5</v>
      </c>
    </row>
    <row r="19" spans="1:11">
      <c r="B19" s="34"/>
      <c r="C19" s="30" t="s">
        <v>281</v>
      </c>
      <c r="D19" s="26" t="s">
        <v>244</v>
      </c>
      <c r="E19" s="62">
        <f>'Α10 Ενεργητικό Παθητικό'!D33</f>
        <v>0</v>
      </c>
      <c r="F19" s="62">
        <f>'Α10 Ενεργητικό Παθητικό'!E33</f>
        <v>0</v>
      </c>
      <c r="G19" s="62">
        <f>'Α10 Ενεργητικό Παθητικό'!F33</f>
        <v>0</v>
      </c>
      <c r="H19" s="62">
        <f>'Α10 Ενεργητικό Παθητικό'!G33</f>
        <v>0</v>
      </c>
      <c r="I19" s="62">
        <f>'Α10 Ενεργητικό Παθητικό'!H33</f>
        <v>0</v>
      </c>
      <c r="J19" s="62">
        <f>'Α10 Ενεργητικό Παθητικό'!I33</f>
        <v>0</v>
      </c>
    </row>
    <row r="20" spans="1:11">
      <c r="B20" s="34"/>
      <c r="C20" s="76" t="s">
        <v>263</v>
      </c>
      <c r="D20" s="33"/>
      <c r="E20" s="42"/>
      <c r="F20" s="42"/>
      <c r="G20" s="42"/>
      <c r="H20" s="42"/>
      <c r="I20" s="42"/>
      <c r="J20" s="42"/>
    </row>
    <row r="21" spans="1:11">
      <c r="A21" s="77" t="s">
        <v>167</v>
      </c>
      <c r="B21" s="77"/>
      <c r="C21" s="43" t="s">
        <v>256</v>
      </c>
      <c r="D21" s="33" t="s">
        <v>36</v>
      </c>
      <c r="E21" s="62">
        <f>-'Α4 Δαπάνες'!F223</f>
        <v>-56330</v>
      </c>
      <c r="F21" s="62">
        <f>-'Α4 Δαπάνες'!G223</f>
        <v>-150000</v>
      </c>
      <c r="G21" s="62">
        <f>-'Α4 Δαπάνες'!H223</f>
        <v>-140000</v>
      </c>
      <c r="H21" s="62">
        <f>-'Α4 Δαπάνες'!I223</f>
        <v>-140000</v>
      </c>
      <c r="I21" s="62">
        <f>-'Α4 Δαπάνες'!J223</f>
        <v>-140000</v>
      </c>
      <c r="J21" s="62">
        <f>-'Α4 Δαπάνες'!K223</f>
        <v>-140000</v>
      </c>
    </row>
    <row r="22" spans="1:11">
      <c r="B22" s="78"/>
      <c r="C22" s="22" t="s">
        <v>277</v>
      </c>
      <c r="D22" s="33" t="s">
        <v>36</v>
      </c>
      <c r="E22" s="62">
        <f>-'Α4 Δαπάνες'!F228</f>
        <v>0</v>
      </c>
      <c r="F22" s="62">
        <f>-'Α4 Δαπάνες'!G228</f>
        <v>0</v>
      </c>
      <c r="G22" s="62">
        <f>-'Α4 Δαπάνες'!H228</f>
        <v>0</v>
      </c>
      <c r="H22" s="62">
        <f>-'Α4 Δαπάνες'!I228</f>
        <v>0</v>
      </c>
      <c r="I22" s="62">
        <f>-'Α4 Δαπάνες'!J228</f>
        <v>0</v>
      </c>
      <c r="J22" s="62">
        <f>-'Α4 Δαπάνες'!K228</f>
        <v>0</v>
      </c>
    </row>
    <row r="23" spans="1:11">
      <c r="B23" s="78"/>
      <c r="C23" s="79" t="s">
        <v>274</v>
      </c>
      <c r="D23" s="33" t="s">
        <v>36</v>
      </c>
      <c r="E23" s="62">
        <f>-'Α4 Δαπάνες'!F231</f>
        <v>-48084</v>
      </c>
      <c r="F23" s="62">
        <f>-'Α4 Δαπάνες'!G231</f>
        <v>-50000</v>
      </c>
      <c r="G23" s="62">
        <f>-'Α4 Δαπάνες'!H231</f>
        <v>-50000</v>
      </c>
      <c r="H23" s="62">
        <f>-'Α4 Δαπάνες'!I231</f>
        <v>-50000</v>
      </c>
      <c r="I23" s="62">
        <f>-'Α4 Δαπάνες'!J231</f>
        <v>-60000</v>
      </c>
      <c r="J23" s="62">
        <f>-'Α4 Δαπάνες'!K231</f>
        <v>-60000</v>
      </c>
    </row>
    <row r="24" spans="1:11">
      <c r="B24" s="78"/>
      <c r="C24" s="79" t="s">
        <v>275</v>
      </c>
      <c r="D24" s="33" t="s">
        <v>36</v>
      </c>
      <c r="E24" s="62">
        <f>-'Α4 Δαπάνες'!F232</f>
        <v>0</v>
      </c>
      <c r="F24" s="62">
        <f>-'Α4 Δαπάνες'!G232</f>
        <v>-50000</v>
      </c>
      <c r="G24" s="62">
        <f>-'Α4 Δαπάνες'!H232</f>
        <v>0</v>
      </c>
      <c r="H24" s="62">
        <f>-'Α4 Δαπάνες'!I232</f>
        <v>0</v>
      </c>
      <c r="I24" s="62">
        <f>-'Α4 Δαπάνες'!J232</f>
        <v>-50000</v>
      </c>
      <c r="J24" s="62">
        <f>-'Α4 Δαπάνες'!K232</f>
        <v>-50000</v>
      </c>
    </row>
    <row r="25" spans="1:11">
      <c r="B25" s="78"/>
      <c r="C25" s="80" t="s">
        <v>265</v>
      </c>
      <c r="D25" s="33"/>
      <c r="E25" s="42"/>
      <c r="F25" s="42"/>
      <c r="G25" s="42"/>
      <c r="H25" s="42"/>
      <c r="I25" s="42"/>
      <c r="J25" s="42"/>
    </row>
    <row r="26" spans="1:11">
      <c r="A26" s="77" t="s">
        <v>222</v>
      </c>
      <c r="B26" s="77"/>
      <c r="C26" s="81" t="s">
        <v>255</v>
      </c>
      <c r="D26" s="33" t="s">
        <v>36</v>
      </c>
      <c r="E26" s="62">
        <f>'Α4 Δαπάνες'!F256</f>
        <v>206657</v>
      </c>
      <c r="F26" s="62">
        <f>'Α4 Δαπάνες'!G256</f>
        <v>376000</v>
      </c>
      <c r="G26" s="62">
        <f>'Α4 Δαπάνες'!H256</f>
        <v>209000</v>
      </c>
      <c r="H26" s="62">
        <f>'Α4 Δαπάνες'!I256</f>
        <v>320000</v>
      </c>
      <c r="I26" s="62">
        <f>'Α4 Δαπάνες'!J256</f>
        <v>140000</v>
      </c>
      <c r="J26" s="62">
        <f>'Α4 Δαπάνες'!K256</f>
        <v>130000</v>
      </c>
    </row>
    <row r="27" spans="1:11">
      <c r="A27" s="77" t="s">
        <v>321</v>
      </c>
      <c r="B27" s="77"/>
      <c r="C27" s="30" t="s">
        <v>25</v>
      </c>
      <c r="D27" s="33" t="s">
        <v>245</v>
      </c>
      <c r="E27" s="62">
        <f>'Α4 Δαπάνες'!F258</f>
        <v>87286.35</v>
      </c>
      <c r="F27" s="62">
        <f>'Α4 Δαπάνες'!G258</f>
        <v>90000</v>
      </c>
      <c r="G27" s="62">
        <f>'Α4 Δαπάνες'!H258</f>
        <v>92000</v>
      </c>
      <c r="H27" s="62">
        <f>'Α4 Δαπάνες'!I258</f>
        <v>95000</v>
      </c>
      <c r="I27" s="62">
        <f>'Α4 Δαπάνες'!J258</f>
        <v>98000</v>
      </c>
      <c r="J27" s="62">
        <f>'Α4 Δαπάνες'!K258</f>
        <v>100000</v>
      </c>
    </row>
    <row r="28" spans="1:11">
      <c r="B28" s="34"/>
      <c r="C28" s="39" t="s">
        <v>22</v>
      </c>
      <c r="D28" s="31"/>
      <c r="E28" s="58">
        <f t="shared" ref="E28:J28" si="1">SUM(E17:E27)</f>
        <v>2758203.35</v>
      </c>
      <c r="F28" s="58">
        <f t="shared" si="1"/>
        <v>3611260</v>
      </c>
      <c r="G28" s="58">
        <f t="shared" si="1"/>
        <v>3617584</v>
      </c>
      <c r="H28" s="58">
        <f t="shared" si="1"/>
        <v>4447908</v>
      </c>
      <c r="I28" s="58">
        <f t="shared" si="1"/>
        <v>4444535</v>
      </c>
      <c r="J28" s="58">
        <f t="shared" si="1"/>
        <v>4614535</v>
      </c>
    </row>
    <row r="29" spans="1:11">
      <c r="B29" s="34"/>
      <c r="C29" s="30"/>
      <c r="D29" s="31"/>
      <c r="E29" s="44"/>
      <c r="F29" s="45"/>
      <c r="G29" s="45"/>
      <c r="H29" s="45"/>
      <c r="I29" s="45"/>
      <c r="J29" s="45"/>
    </row>
    <row r="30" spans="1:11">
      <c r="B30" s="32" t="s">
        <v>282</v>
      </c>
      <c r="D30" s="31"/>
      <c r="E30" s="64">
        <f t="shared" ref="E30:J30" si="2">E14-E28</f>
        <v>271789.43999999994</v>
      </c>
      <c r="F30" s="64">
        <f t="shared" si="2"/>
        <v>-61260</v>
      </c>
      <c r="G30" s="64">
        <f t="shared" si="2"/>
        <v>674767</v>
      </c>
      <c r="H30" s="64">
        <f t="shared" si="2"/>
        <v>-287908</v>
      </c>
      <c r="I30" s="64">
        <f t="shared" si="2"/>
        <v>5465</v>
      </c>
      <c r="J30" s="64">
        <f t="shared" si="2"/>
        <v>-114535</v>
      </c>
    </row>
    <row r="31" spans="1:11">
      <c r="B31" s="46"/>
      <c r="C31" s="76" t="s">
        <v>265</v>
      </c>
      <c r="D31" s="31"/>
      <c r="E31" s="47"/>
      <c r="F31" s="35"/>
      <c r="G31" s="35"/>
      <c r="H31" s="35"/>
      <c r="I31" s="35"/>
      <c r="J31" s="35"/>
    </row>
    <row r="32" spans="1:11">
      <c r="B32" s="36" t="s">
        <v>11</v>
      </c>
      <c r="C32" s="38" t="s">
        <v>24</v>
      </c>
      <c r="D32" s="33" t="s">
        <v>327</v>
      </c>
      <c r="E32" s="65">
        <f>'Α8 Αναπτυξιακά Έργα'!I59</f>
        <v>0</v>
      </c>
      <c r="F32" s="48"/>
      <c r="G32" s="57">
        <f>'Α8 Αναπτυξιακά Έργα'!I60</f>
        <v>0</v>
      </c>
      <c r="H32" s="57">
        <f>'Α8 Αναπτυξιακά Έργα'!I61</f>
        <v>0</v>
      </c>
      <c r="I32" s="57">
        <f>'Α8 Αναπτυξιακά Έργα'!I62</f>
        <v>0</v>
      </c>
      <c r="J32" s="57">
        <f>'Α8 Αναπτυξιακά Έργα'!I63</f>
        <v>0</v>
      </c>
      <c r="K32" s="49"/>
    </row>
    <row r="33" spans="1:11">
      <c r="B33" s="36"/>
      <c r="C33" s="38" t="s">
        <v>27</v>
      </c>
      <c r="D33" s="33" t="s">
        <v>326</v>
      </c>
      <c r="E33" s="65">
        <f>'Α8 Αναπτυξιακά Έργα'!J59+'Α9 Κεφαλ Μεταβιβάσεις'!H24</f>
        <v>0</v>
      </c>
      <c r="F33" s="48"/>
      <c r="G33" s="65">
        <f>'Α8 Αναπτυξιακά Έργα'!$J60+'Α9 Κεφαλ Μεταβιβάσεις'!$H25</f>
        <v>0</v>
      </c>
      <c r="H33" s="65">
        <f>'Α8 Αναπτυξιακά Έργα'!$J61+'Α9 Κεφαλ Μεταβιβάσεις'!$H26</f>
        <v>0</v>
      </c>
      <c r="I33" s="65">
        <f>'Α8 Αναπτυξιακά Έργα'!$J62+'Α9 Κεφαλ Μεταβιβάσεις'!$H27</f>
        <v>0</v>
      </c>
      <c r="J33" s="65">
        <f>'Α8 Αναπτυξιακά Έργα'!$J63+'Α9 Κεφαλ Μεταβιβάσεις'!$H28</f>
        <v>0</v>
      </c>
      <c r="K33" s="48"/>
    </row>
    <row r="34" spans="1:11">
      <c r="B34" s="36"/>
      <c r="C34" s="38" t="s">
        <v>26</v>
      </c>
      <c r="D34" s="33" t="s">
        <v>41</v>
      </c>
      <c r="E34" s="65">
        <f>'Α5 Δάνεια'!M23</f>
        <v>0</v>
      </c>
      <c r="F34" s="35"/>
      <c r="G34" s="57">
        <f>'Α5 Δάνεια'!O23</f>
        <v>0</v>
      </c>
      <c r="H34" s="57">
        <f>'Α5 Δάνεια'!Q23+'Α5 Δάνεια'!J53</f>
        <v>0</v>
      </c>
      <c r="I34" s="57">
        <f>'Α5 Δάνεια'!S23+'Α5 Δάνεια'!M53</f>
        <v>0</v>
      </c>
      <c r="J34" s="57">
        <f>'Α5 Δάνεια'!U23+'Α5 Δάνεια'!P53</f>
        <v>0</v>
      </c>
      <c r="K34" s="48"/>
    </row>
    <row r="35" spans="1:11">
      <c r="B35" s="36"/>
      <c r="C35" s="38" t="s">
        <v>348</v>
      </c>
      <c r="D35" s="33" t="s">
        <v>326</v>
      </c>
      <c r="E35" s="98">
        <f>'Α8 Αναπτυξιακά Έργα'!$L21+'Α9 Κεφαλ Μεταβιβάσεις'!$J23</f>
        <v>0</v>
      </c>
      <c r="F35" s="82"/>
      <c r="G35" s="98">
        <f>'Α8 Αναπτυξιακά Έργα'!$L22+'Α9 Κεφαλ Μεταβιβάσεις'!$J24</f>
        <v>0</v>
      </c>
      <c r="H35" s="98">
        <f>'Α8 Αναπτυξιακά Έργα'!$L61+'Α9 Κεφαλ Μεταβιβάσεις'!$J25</f>
        <v>0</v>
      </c>
      <c r="I35" s="98">
        <f>'Α8 Αναπτυξιακά Έργα'!$L62+'Α9 Κεφαλ Μεταβιβάσεις'!$J26</f>
        <v>0</v>
      </c>
      <c r="J35" s="98">
        <f>'Α8 Αναπτυξιακά Έργα'!$L63+'Α9 Κεφαλ Μεταβιβάσεις'!$J27</f>
        <v>0</v>
      </c>
      <c r="K35" s="48"/>
    </row>
    <row r="36" spans="1:11">
      <c r="B36" s="36"/>
      <c r="C36" s="83" t="s">
        <v>263</v>
      </c>
      <c r="D36" s="84"/>
      <c r="E36" s="48"/>
      <c r="F36" s="48"/>
      <c r="G36" s="48"/>
      <c r="H36" s="48"/>
      <c r="I36" s="48"/>
      <c r="J36" s="48"/>
      <c r="K36" s="48"/>
    </row>
    <row r="37" spans="1:11">
      <c r="B37" s="36"/>
      <c r="C37" s="85" t="s">
        <v>587</v>
      </c>
      <c r="D37" s="84"/>
      <c r="E37" s="48"/>
      <c r="F37" s="48"/>
      <c r="G37" s="48"/>
      <c r="H37" s="48"/>
      <c r="I37" s="48"/>
      <c r="J37" s="48"/>
      <c r="K37" s="48"/>
    </row>
    <row r="38" spans="1:11">
      <c r="A38" s="77" t="s">
        <v>253</v>
      </c>
      <c r="B38" s="77"/>
      <c r="C38" s="37" t="s">
        <v>20</v>
      </c>
      <c r="D38" s="84" t="s">
        <v>328</v>
      </c>
      <c r="E38" s="62">
        <f>-'Α4 Δαπάνες'!F263</f>
        <v>0</v>
      </c>
      <c r="F38" s="62">
        <f>-'Α4 Δαπάνες'!G263</f>
        <v>-300000</v>
      </c>
      <c r="G38" s="62">
        <f>-'Α4 Δαπάνες'!H263</f>
        <v>0</v>
      </c>
      <c r="H38" s="62">
        <f>-'Α4 Δαπάνες'!I263</f>
        <v>-320000</v>
      </c>
      <c r="I38" s="62">
        <f>-'Α4 Δαπάνες'!J263</f>
        <v>-275000</v>
      </c>
      <c r="J38" s="62">
        <f>-'Α4 Δαπάνες'!K263</f>
        <v>-750000</v>
      </c>
      <c r="K38" s="48"/>
    </row>
    <row r="39" spans="1:11">
      <c r="B39" s="36" t="s">
        <v>18</v>
      </c>
      <c r="C39" s="30" t="s">
        <v>288</v>
      </c>
      <c r="D39" s="86" t="s">
        <v>44</v>
      </c>
      <c r="E39" s="99">
        <f>-'Α8 Αναπτυξιακά Έργα'!O21</f>
        <v>0</v>
      </c>
      <c r="F39" s="87"/>
      <c r="G39" s="99">
        <f>-'Α8 Αναπτυξιακά Έργα'!P22</f>
        <v>-50000</v>
      </c>
      <c r="H39" s="99">
        <f>-'Α8 Αναπτυξιακά Έργα'!Q23-'Α8 Αναπτυξιακά Έργα'!O49</f>
        <v>-2520000</v>
      </c>
      <c r="I39" s="99">
        <f>-'Α8 Αναπτυξιακά Έργα'!R24-'Α8 Αναπτυξιακά Έργα'!P50</f>
        <v>-1630000</v>
      </c>
      <c r="J39" s="99">
        <f>-'Α8 Αναπτυξιακά Έργα'!S25-'Α8 Αναπτυξιακά Έργα'!Q51</f>
        <v>-550000</v>
      </c>
      <c r="K39" s="48"/>
    </row>
    <row r="40" spans="1:11" ht="15.75" thickBot="1">
      <c r="B40" s="88" t="s">
        <v>28</v>
      </c>
      <c r="D40" s="31"/>
      <c r="E40" s="100">
        <f t="shared" ref="E40:J40" si="3">SUM(E30:E39)</f>
        <v>271789.43999999994</v>
      </c>
      <c r="F40" s="100">
        <f t="shared" si="3"/>
        <v>-361260</v>
      </c>
      <c r="G40" s="100">
        <f t="shared" si="3"/>
        <v>624767</v>
      </c>
      <c r="H40" s="100">
        <f t="shared" si="3"/>
        <v>-3127908</v>
      </c>
      <c r="I40" s="100">
        <f t="shared" si="3"/>
        <v>-1899535</v>
      </c>
      <c r="J40" s="100">
        <f t="shared" si="3"/>
        <v>-1414535</v>
      </c>
      <c r="K40" s="89"/>
    </row>
    <row r="41" spans="1:11" ht="15.75" thickTop="1">
      <c r="E41" s="45"/>
      <c r="F41" s="45"/>
      <c r="G41" s="45"/>
      <c r="H41" s="45"/>
      <c r="I41" s="45"/>
      <c r="J41" s="45"/>
    </row>
    <row r="42" spans="1:11" ht="29.25" customHeight="1">
      <c r="B42" s="391" t="s">
        <v>283</v>
      </c>
      <c r="C42" s="391"/>
      <c r="D42" s="26" t="s">
        <v>42</v>
      </c>
      <c r="E42" s="45"/>
      <c r="F42" s="45"/>
      <c r="G42" s="45"/>
      <c r="H42" s="45"/>
      <c r="I42" s="45"/>
      <c r="J42" s="45"/>
    </row>
    <row r="43" spans="1:11">
      <c r="C43" s="56" t="s">
        <v>285</v>
      </c>
      <c r="D43" s="56"/>
      <c r="E43" s="67">
        <f>E45-E44</f>
        <v>1401133.21</v>
      </c>
      <c r="F43" s="54">
        <v>-1201130</v>
      </c>
      <c r="G43" s="67">
        <f>E45</f>
        <v>1672922.65</v>
      </c>
      <c r="H43" s="67">
        <f>G45</f>
        <v>2297689.65</v>
      </c>
      <c r="I43" s="67">
        <f>H45</f>
        <v>-830218.35000000009</v>
      </c>
      <c r="J43" s="67">
        <f>I45</f>
        <v>-2729753.35</v>
      </c>
    </row>
    <row r="44" spans="1:11">
      <c r="C44" s="22" t="s">
        <v>28</v>
      </c>
      <c r="E44" s="68">
        <f t="shared" ref="E44:J44" si="4">E40</f>
        <v>271789.43999999994</v>
      </c>
      <c r="F44" s="68">
        <f t="shared" si="4"/>
        <v>-361260</v>
      </c>
      <c r="G44" s="68">
        <f t="shared" si="4"/>
        <v>624767</v>
      </c>
      <c r="H44" s="68">
        <f t="shared" si="4"/>
        <v>-3127908</v>
      </c>
      <c r="I44" s="68">
        <f t="shared" si="4"/>
        <v>-1899535</v>
      </c>
      <c r="J44" s="68">
        <f t="shared" si="4"/>
        <v>-1414535</v>
      </c>
    </row>
    <row r="45" spans="1:11">
      <c r="B45" s="56"/>
      <c r="C45" s="22" t="s">
        <v>284</v>
      </c>
      <c r="E45" s="101">
        <f>'Α6 Τραπεζικοί Λογαριασμοί'!G19</f>
        <v>1672922.65</v>
      </c>
      <c r="F45" s="101">
        <f>F43+F44</f>
        <v>-1562390</v>
      </c>
      <c r="G45" s="101">
        <f>G43+G44</f>
        <v>2297689.65</v>
      </c>
      <c r="H45" s="101">
        <f>H43+H44</f>
        <v>-830218.35000000009</v>
      </c>
      <c r="I45" s="101">
        <f>I43+I44</f>
        <v>-2729753.35</v>
      </c>
      <c r="J45" s="101">
        <f>J43+J44</f>
        <v>-4144288.35</v>
      </c>
    </row>
    <row r="47" spans="1:11">
      <c r="B47" s="91" t="s">
        <v>353</v>
      </c>
      <c r="C47" s="91"/>
    </row>
    <row r="48" spans="1:11">
      <c r="B48" s="56"/>
      <c r="C48" s="56" t="s">
        <v>354</v>
      </c>
      <c r="E48" s="68">
        <f>E53+E52-E51+E50-E49</f>
        <v>0</v>
      </c>
      <c r="F48" s="45"/>
      <c r="G48" s="68">
        <f>E53</f>
        <v>0</v>
      </c>
      <c r="H48" s="68">
        <f>G53</f>
        <v>0</v>
      </c>
      <c r="I48" s="68">
        <f>H53</f>
        <v>0</v>
      </c>
      <c r="J48" s="68">
        <f>I53</f>
        <v>0</v>
      </c>
    </row>
    <row r="49" spans="2:10">
      <c r="B49" s="56"/>
      <c r="C49" s="56" t="s">
        <v>610</v>
      </c>
      <c r="E49" s="45"/>
      <c r="F49" s="45"/>
      <c r="G49" s="45"/>
      <c r="H49" s="45"/>
      <c r="I49" s="45"/>
      <c r="J49" s="45"/>
    </row>
    <row r="50" spans="2:10">
      <c r="B50" s="56"/>
      <c r="C50" s="56" t="s">
        <v>611</v>
      </c>
      <c r="E50" s="45"/>
      <c r="F50" s="45"/>
      <c r="G50" s="45"/>
      <c r="H50" s="45"/>
      <c r="I50" s="45"/>
      <c r="J50" s="45"/>
    </row>
    <row r="51" spans="2:10">
      <c r="B51" s="56"/>
      <c r="C51" s="56" t="s">
        <v>355</v>
      </c>
    </row>
    <row r="52" spans="2:10">
      <c r="B52" s="56"/>
      <c r="C52" s="38" t="s">
        <v>356</v>
      </c>
      <c r="E52" s="68">
        <f>'Α6 Τραπεζικοί Λογαριασμοί'!G38</f>
        <v>0</v>
      </c>
      <c r="F52" s="45"/>
      <c r="G52" s="68">
        <f>'Α6 Τραπεζικοί Λογαριασμοί'!I38</f>
        <v>0</v>
      </c>
      <c r="H52" s="68">
        <f>'Α6 Τραπεζικοί Λογαριασμοί'!L38</f>
        <v>0</v>
      </c>
      <c r="I52" s="68">
        <f>'Α6 Τραπεζικοί Λογαριασμοί'!M38</f>
        <v>0</v>
      </c>
      <c r="J52" s="68">
        <f>'Α6 Τραπεζικοί Λογαριασμοί'!O38</f>
        <v>0</v>
      </c>
    </row>
    <row r="53" spans="2:10">
      <c r="B53" s="56"/>
      <c r="C53" s="56" t="s">
        <v>357</v>
      </c>
      <c r="E53" s="102">
        <f>'Α6 Τραπεζικοί Λογαριασμοί'!F38</f>
        <v>0</v>
      </c>
      <c r="F53" s="102">
        <f>F48+F51-F52+F49-F50</f>
        <v>0</v>
      </c>
      <c r="G53" s="102">
        <f>G48+G51-G52+G49-G50</f>
        <v>0</v>
      </c>
      <c r="H53" s="102">
        <f>H48+H51-H52+H49-H50</f>
        <v>0</v>
      </c>
      <c r="I53" s="102">
        <f>I48+I51-I52+I49-I50</f>
        <v>0</v>
      </c>
      <c r="J53" s="102">
        <f>J48+J51-J52+J49-J50</f>
        <v>0</v>
      </c>
    </row>
    <row r="55" spans="2:10">
      <c r="B55" s="92" t="s">
        <v>315</v>
      </c>
      <c r="D55" s="26" t="s">
        <v>43</v>
      </c>
    </row>
    <row r="56" spans="2:10">
      <c r="C56" s="56" t="s">
        <v>285</v>
      </c>
      <c r="E56" s="68">
        <f>'Α7 Ειδικά Ταμεία'!E44</f>
        <v>1310653.29</v>
      </c>
      <c r="F56" s="68">
        <f>'Α7 Ειδικά Ταμεία'!F44</f>
        <v>1307681</v>
      </c>
      <c r="G56" s="52"/>
      <c r="H56" s="68">
        <f>'Α7 Ειδικά Ταμεία'!G44</f>
        <v>1380197</v>
      </c>
      <c r="I56" s="68">
        <f>'Α7 Ειδικά Ταμεία'!H44</f>
        <v>1140047</v>
      </c>
      <c r="J56" s="68">
        <f>'Α7 Ειδικά Ταμεία'!I44</f>
        <v>1277397</v>
      </c>
    </row>
    <row r="57" spans="2:10">
      <c r="C57" s="93" t="s">
        <v>308</v>
      </c>
      <c r="E57" s="68">
        <f>'Α7 Ειδικά Ταμεία'!E45</f>
        <v>88758</v>
      </c>
      <c r="F57" s="68">
        <f>'Α7 Ειδικά Ταμεία'!F45</f>
        <v>45005</v>
      </c>
      <c r="G57" s="52"/>
      <c r="H57" s="68">
        <f>'Α7 Ειδικά Ταμεία'!G45</f>
        <v>180000</v>
      </c>
      <c r="I57" s="68">
        <f>'Α7 Ειδικά Ταμεία'!H45</f>
        <v>160000</v>
      </c>
      <c r="J57" s="68">
        <f>'Α7 Ειδικά Ταμεία'!I45</f>
        <v>160000</v>
      </c>
    </row>
    <row r="58" spans="2:10">
      <c r="C58" s="93" t="s">
        <v>309</v>
      </c>
      <c r="E58" s="68">
        <f>'Α7 Ειδικά Ταμεία'!E46</f>
        <v>13690.91</v>
      </c>
      <c r="F58" s="68">
        <f>'Α7 Ειδικά Ταμεία'!F46</f>
        <v>16500</v>
      </c>
      <c r="G58" s="52"/>
      <c r="H58" s="68">
        <f>'Α7 Ειδικά Ταμεία'!G46</f>
        <v>14850</v>
      </c>
      <c r="I58" s="68">
        <f>'Α7 Ειδικά Ταμεία'!H46</f>
        <v>12350</v>
      </c>
      <c r="J58" s="68">
        <f>'Α7 Ειδικά Ταμεία'!I46</f>
        <v>12350</v>
      </c>
    </row>
    <row r="59" spans="2:10">
      <c r="C59" s="93" t="s">
        <v>330</v>
      </c>
      <c r="E59" s="68">
        <f>'Α7 Ειδικά Ταμεία'!E47</f>
        <v>32904.6</v>
      </c>
      <c r="F59" s="68">
        <f>'Α7 Ειδικά Ταμεία'!F47</f>
        <v>260000</v>
      </c>
      <c r="G59" s="52"/>
      <c r="H59" s="68">
        <f>'Α7 Ειδικά Ταμεία'!G47</f>
        <v>435000</v>
      </c>
      <c r="I59" s="68">
        <f>'Α7 Ειδικά Ταμεία'!H47</f>
        <v>35000</v>
      </c>
      <c r="J59" s="68">
        <f>'Α7 Ειδικά Ταμεία'!I47</f>
        <v>35000</v>
      </c>
    </row>
    <row r="60" spans="2:10">
      <c r="C60" s="22" t="s">
        <v>284</v>
      </c>
      <c r="E60" s="101">
        <f t="shared" ref="E60:J60" si="5">E56+E57+E58-E59</f>
        <v>1380197.5999999999</v>
      </c>
      <c r="F60" s="101">
        <f t="shared" si="5"/>
        <v>1109186</v>
      </c>
      <c r="G60" s="94"/>
      <c r="H60" s="101">
        <f t="shared" si="5"/>
        <v>1140047</v>
      </c>
      <c r="I60" s="101">
        <f t="shared" si="5"/>
        <v>1277397</v>
      </c>
      <c r="J60" s="101">
        <f t="shared" si="5"/>
        <v>1414747</v>
      </c>
    </row>
  </sheetData>
  <sheetProtection sheet="1" objects="1" scenarios="1" formatCells="0" formatColumns="0" formatRows="0" insertRows="0"/>
  <mergeCells count="1">
    <mergeCell ref="B42:C42"/>
  </mergeCells>
  <phoneticPr fontId="35" type="noConversion"/>
  <pageMargins left="0.59055118110236227" right="0.70866141732283472" top="0.31496062992125984" bottom="0.55118110236220474" header="0.27559055118110237" footer="0.31496062992125984"/>
  <pageSetup paperSize="9" scale="75" fitToHeight="2" orientation="landscape" r:id="rId1"/>
  <headerFooter>
    <oddFooter>&amp;L&amp;A&amp;R&amp;P/&amp;N</oddFooter>
  </headerFooter>
  <rowBreaks count="1" manualBreakCount="1">
    <brk id="40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6"/>
  <sheetViews>
    <sheetView tabSelected="1" workbookViewId="0">
      <pane xSplit="4" ySplit="7" topLeftCell="E80" activePane="bottomRight" state="frozen"/>
      <selection activeCell="I51" sqref="I51"/>
      <selection pane="topRight" activeCell="I51" sqref="I51"/>
      <selection pane="bottomLeft" activeCell="I51" sqref="I51"/>
      <selection pane="bottomRight" activeCell="K81" sqref="K81"/>
    </sheetView>
  </sheetViews>
  <sheetFormatPr defaultColWidth="9.140625" defaultRowHeight="15"/>
  <cols>
    <col min="1" max="1" width="9.140625" style="78"/>
    <col min="2" max="2" width="4" style="78" customWidth="1"/>
    <col min="3" max="3" width="4.140625" style="78" customWidth="1"/>
    <col min="4" max="4" width="43.85546875" style="78" customWidth="1"/>
    <col min="5" max="5" width="6" style="78" customWidth="1"/>
    <col min="6" max="6" width="14.5703125" style="78" customWidth="1"/>
    <col min="7" max="8" width="17.42578125" style="78" customWidth="1"/>
    <col min="9" max="9" width="17.7109375" style="78" customWidth="1"/>
    <col min="10" max="10" width="12.85546875" style="78" customWidth="1"/>
    <col min="11" max="11" width="12.5703125" style="78" customWidth="1"/>
    <col min="12" max="12" width="30.28515625" style="78" customWidth="1"/>
    <col min="13" max="14" width="11.42578125" style="78" customWidth="1"/>
    <col min="15" max="16384" width="9.140625" style="78"/>
  </cols>
  <sheetData>
    <row r="1" spans="1:14" ht="18.75">
      <c r="B1" s="148" t="str">
        <f>'Α1 Συνοπτ Προϋπολογισμος'!A1</f>
        <v>ΔΗΜΟΣ ………………………..</v>
      </c>
      <c r="D1" s="22" t="s">
        <v>777</v>
      </c>
    </row>
    <row r="2" spans="1:14" ht="18.75">
      <c r="B2" s="148" t="str">
        <f>'Α1 Συνοπτ Προϋπολογισμος'!A2</f>
        <v>Προϋπολογισμός για το έτος 2018 και ΜΔΠ 2018-2020</v>
      </c>
    </row>
    <row r="3" spans="1:14" ht="18.75">
      <c r="B3" s="103" t="s">
        <v>246</v>
      </c>
      <c r="E3" s="103"/>
      <c r="L3" s="103"/>
      <c r="M3" s="103"/>
      <c r="N3" s="103"/>
    </row>
    <row r="4" spans="1:14">
      <c r="F4" s="392" t="s">
        <v>103</v>
      </c>
      <c r="G4" s="393"/>
      <c r="H4" s="393"/>
      <c r="I4" s="393"/>
      <c r="J4" s="393"/>
      <c r="K4" s="394"/>
    </row>
    <row r="5" spans="1:14" ht="36.75" customHeight="1">
      <c r="A5" s="104" t="s">
        <v>115</v>
      </c>
      <c r="E5" s="105" t="s">
        <v>219</v>
      </c>
      <c r="F5" s="27" t="s">
        <v>30</v>
      </c>
      <c r="G5" s="28" t="s">
        <v>292</v>
      </c>
      <c r="H5" s="28" t="s">
        <v>562</v>
      </c>
      <c r="I5" s="27" t="s">
        <v>29</v>
      </c>
      <c r="J5" s="27" t="s">
        <v>101</v>
      </c>
      <c r="K5" s="27" t="s">
        <v>101</v>
      </c>
      <c r="L5" s="104" t="s">
        <v>106</v>
      </c>
      <c r="M5" s="104" t="s">
        <v>119</v>
      </c>
      <c r="N5" s="104" t="s">
        <v>120</v>
      </c>
    </row>
    <row r="6" spans="1:14">
      <c r="E6" s="106"/>
      <c r="F6" s="27">
        <v>2016</v>
      </c>
      <c r="G6" s="27">
        <v>2017</v>
      </c>
      <c r="H6" s="27">
        <v>2017</v>
      </c>
      <c r="I6" s="27">
        <v>2018</v>
      </c>
      <c r="J6" s="27">
        <v>2019</v>
      </c>
      <c r="K6" s="27">
        <v>2020</v>
      </c>
      <c r="L6" s="106"/>
      <c r="M6" s="106"/>
      <c r="N6" s="106"/>
    </row>
    <row r="7" spans="1:14">
      <c r="B7" s="107"/>
      <c r="C7" s="107"/>
      <c r="E7" s="106"/>
      <c r="F7" s="27" t="s">
        <v>100</v>
      </c>
      <c r="G7" s="27" t="s">
        <v>100</v>
      </c>
      <c r="H7" s="27" t="s">
        <v>100</v>
      </c>
      <c r="I7" s="27" t="s">
        <v>100</v>
      </c>
      <c r="J7" s="27" t="s">
        <v>100</v>
      </c>
      <c r="K7" s="27" t="s">
        <v>100</v>
      </c>
      <c r="L7" s="106"/>
      <c r="M7" s="106"/>
      <c r="N7" s="106"/>
    </row>
    <row r="8" spans="1:14">
      <c r="B8" s="108" t="s">
        <v>105</v>
      </c>
      <c r="C8" s="109" t="s">
        <v>3</v>
      </c>
      <c r="D8" s="110"/>
      <c r="E8" s="111"/>
      <c r="F8" s="112"/>
      <c r="G8" s="41"/>
      <c r="H8" s="41"/>
      <c r="I8" s="41"/>
      <c r="J8" s="41"/>
      <c r="K8" s="41"/>
      <c r="L8" s="111"/>
      <c r="M8" s="111"/>
      <c r="N8" s="111"/>
    </row>
    <row r="9" spans="1:14">
      <c r="B9" s="113"/>
      <c r="C9" s="114"/>
      <c r="D9" s="115" t="s">
        <v>227</v>
      </c>
      <c r="E9" s="116"/>
      <c r="F9" s="112">
        <v>230564</v>
      </c>
      <c r="G9" s="112">
        <v>230000</v>
      </c>
      <c r="H9" s="112">
        <v>240000</v>
      </c>
      <c r="I9" s="112">
        <v>260000</v>
      </c>
      <c r="J9" s="112">
        <v>280000</v>
      </c>
      <c r="K9" s="112">
        <v>300000</v>
      </c>
      <c r="L9" s="117" t="s">
        <v>46</v>
      </c>
      <c r="M9" s="116" t="s">
        <v>121</v>
      </c>
      <c r="N9" s="116" t="s">
        <v>122</v>
      </c>
    </row>
    <row r="10" spans="1:14">
      <c r="B10" s="113"/>
      <c r="E10" s="106"/>
      <c r="F10" s="149">
        <f t="shared" ref="F10:K10" si="0">SUM(F9)</f>
        <v>230564</v>
      </c>
      <c r="G10" s="149">
        <f t="shared" si="0"/>
        <v>230000</v>
      </c>
      <c r="H10" s="149">
        <f t="shared" si="0"/>
        <v>240000</v>
      </c>
      <c r="I10" s="149">
        <f t="shared" si="0"/>
        <v>260000</v>
      </c>
      <c r="J10" s="149">
        <f t="shared" si="0"/>
        <v>280000</v>
      </c>
      <c r="K10" s="149">
        <f t="shared" si="0"/>
        <v>300000</v>
      </c>
      <c r="L10" s="106"/>
      <c r="M10" s="106"/>
      <c r="N10" s="106"/>
    </row>
    <row r="11" spans="1:14">
      <c r="B11" s="118"/>
      <c r="C11" s="77"/>
      <c r="D11" s="110"/>
      <c r="E11" s="111"/>
      <c r="F11" s="112"/>
      <c r="G11" s="112"/>
      <c r="H11" s="112"/>
      <c r="I11" s="112"/>
      <c r="J11" s="112"/>
      <c r="K11" s="112"/>
      <c r="L11" s="111"/>
      <c r="M11" s="111"/>
      <c r="N11" s="111"/>
    </row>
    <row r="12" spans="1:14">
      <c r="B12" s="119">
        <v>2</v>
      </c>
      <c r="C12" s="109" t="s">
        <v>5</v>
      </c>
      <c r="D12" s="120"/>
      <c r="E12" s="121"/>
      <c r="F12" s="112"/>
      <c r="G12" s="112"/>
      <c r="H12" s="112"/>
      <c r="I12" s="112"/>
      <c r="J12" s="112"/>
      <c r="K12" s="112"/>
      <c r="L12" s="121"/>
      <c r="M12" s="121"/>
      <c r="N12" s="121"/>
    </row>
    <row r="13" spans="1:14">
      <c r="B13" s="122"/>
      <c r="C13" s="114"/>
      <c r="D13" s="115" t="s">
        <v>47</v>
      </c>
      <c r="E13" s="116"/>
      <c r="F13" s="123">
        <v>48035</v>
      </c>
      <c r="G13" s="124">
        <v>50000</v>
      </c>
      <c r="H13" s="124">
        <v>80000</v>
      </c>
      <c r="I13" s="124">
        <v>105000</v>
      </c>
      <c r="J13" s="124">
        <v>190000</v>
      </c>
      <c r="K13" s="124">
        <v>200000</v>
      </c>
      <c r="L13" s="117" t="s">
        <v>46</v>
      </c>
      <c r="M13" s="116" t="s">
        <v>123</v>
      </c>
      <c r="N13" s="116" t="s">
        <v>124</v>
      </c>
    </row>
    <row r="14" spans="1:14">
      <c r="B14" s="122"/>
      <c r="C14" s="114"/>
      <c r="D14" s="115" t="s">
        <v>48</v>
      </c>
      <c r="E14" s="117"/>
      <c r="F14" s="124"/>
      <c r="G14" s="124"/>
      <c r="H14" s="124"/>
      <c r="I14" s="124"/>
      <c r="J14" s="124"/>
      <c r="K14" s="124"/>
      <c r="L14" s="117" t="s">
        <v>46</v>
      </c>
      <c r="M14" s="116" t="s">
        <v>123</v>
      </c>
      <c r="N14" s="117"/>
    </row>
    <row r="15" spans="1:14">
      <c r="B15" s="122"/>
      <c r="C15" s="114"/>
      <c r="D15" s="115" t="s">
        <v>49</v>
      </c>
      <c r="E15" s="117"/>
      <c r="F15" s="124"/>
      <c r="G15" s="124"/>
      <c r="H15" s="124"/>
      <c r="I15" s="124"/>
      <c r="J15" s="124"/>
      <c r="K15" s="124"/>
      <c r="L15" s="117" t="s">
        <v>46</v>
      </c>
      <c r="M15" s="116" t="s">
        <v>123</v>
      </c>
      <c r="N15" s="117"/>
    </row>
    <row r="16" spans="1:14">
      <c r="B16" s="122"/>
      <c r="C16" s="114"/>
      <c r="D16" s="115" t="s">
        <v>214</v>
      </c>
      <c r="E16" s="117"/>
      <c r="F16" s="124">
        <v>111372</v>
      </c>
      <c r="G16" s="124">
        <v>100000</v>
      </c>
      <c r="H16" s="124">
        <v>110000</v>
      </c>
      <c r="I16" s="124">
        <v>120000</v>
      </c>
      <c r="J16" s="124">
        <v>125000</v>
      </c>
      <c r="K16" s="124">
        <v>125000</v>
      </c>
      <c r="L16" s="117" t="s">
        <v>50</v>
      </c>
      <c r="M16" s="117"/>
      <c r="N16" s="117"/>
    </row>
    <row r="17" spans="2:14">
      <c r="B17" s="122"/>
      <c r="C17" s="114"/>
      <c r="D17" s="115" t="s">
        <v>232</v>
      </c>
      <c r="E17" s="125"/>
      <c r="F17" s="124"/>
      <c r="G17" s="124">
        <v>10000</v>
      </c>
      <c r="H17" s="124"/>
      <c r="I17" s="124">
        <v>10000</v>
      </c>
      <c r="J17" s="124">
        <v>10000</v>
      </c>
      <c r="K17" s="124">
        <v>10000</v>
      </c>
      <c r="L17" s="117" t="s">
        <v>50</v>
      </c>
      <c r="M17" s="126" t="s">
        <v>126</v>
      </c>
      <c r="N17" s="126" t="s">
        <v>127</v>
      </c>
    </row>
    <row r="18" spans="2:14">
      <c r="B18" s="122"/>
      <c r="C18" s="114"/>
      <c r="D18" s="115" t="s">
        <v>52</v>
      </c>
      <c r="E18" s="116"/>
      <c r="F18" s="124">
        <v>53340</v>
      </c>
      <c r="G18" s="124">
        <v>50000</v>
      </c>
      <c r="H18" s="124">
        <v>70000</v>
      </c>
      <c r="I18" s="124">
        <v>70000</v>
      </c>
      <c r="J18" s="124">
        <v>75000</v>
      </c>
      <c r="K18" s="124">
        <v>75000</v>
      </c>
      <c r="L18" s="117" t="s">
        <v>50</v>
      </c>
      <c r="M18" s="116" t="s">
        <v>123</v>
      </c>
      <c r="N18" s="116" t="s">
        <v>124</v>
      </c>
    </row>
    <row r="19" spans="2:14">
      <c r="B19" s="122"/>
      <c r="C19" s="114"/>
      <c r="D19" s="115" t="s">
        <v>53</v>
      </c>
      <c r="E19" s="116"/>
      <c r="F19" s="124">
        <v>39013</v>
      </c>
      <c r="G19" s="124">
        <v>35000</v>
      </c>
      <c r="H19" s="124">
        <v>3000</v>
      </c>
      <c r="I19" s="124">
        <v>10000</v>
      </c>
      <c r="J19" s="124">
        <v>10000</v>
      </c>
      <c r="K19" s="124">
        <v>10000</v>
      </c>
      <c r="L19" s="117" t="s">
        <v>50</v>
      </c>
      <c r="M19" s="116" t="s">
        <v>123</v>
      </c>
      <c r="N19" s="116" t="s">
        <v>124</v>
      </c>
    </row>
    <row r="20" spans="2:14">
      <c r="B20" s="122"/>
      <c r="C20" s="114"/>
      <c r="D20" s="115" t="s">
        <v>54</v>
      </c>
      <c r="E20" s="116"/>
      <c r="F20" s="124">
        <v>3110</v>
      </c>
      <c r="G20" s="124">
        <v>3000</v>
      </c>
      <c r="H20" s="124">
        <v>3500</v>
      </c>
      <c r="I20" s="124">
        <v>3000</v>
      </c>
      <c r="J20" s="124">
        <v>3000</v>
      </c>
      <c r="K20" s="124">
        <v>3000</v>
      </c>
      <c r="L20" s="117" t="s">
        <v>50</v>
      </c>
      <c r="M20" s="116" t="s">
        <v>123</v>
      </c>
      <c r="N20" s="116" t="s">
        <v>124</v>
      </c>
    </row>
    <row r="21" spans="2:14">
      <c r="B21" s="122"/>
      <c r="C21" s="114"/>
      <c r="D21" s="115" t="s">
        <v>55</v>
      </c>
      <c r="E21" s="116"/>
      <c r="F21" s="124">
        <v>8774</v>
      </c>
      <c r="G21" s="124">
        <v>12000</v>
      </c>
      <c r="H21" s="124">
        <v>12000</v>
      </c>
      <c r="I21" s="124">
        <v>12000</v>
      </c>
      <c r="J21" s="124">
        <v>12000</v>
      </c>
      <c r="K21" s="124">
        <v>12000</v>
      </c>
      <c r="L21" s="117" t="s">
        <v>50</v>
      </c>
      <c r="M21" s="116" t="s">
        <v>123</v>
      </c>
      <c r="N21" s="116" t="s">
        <v>124</v>
      </c>
    </row>
    <row r="22" spans="2:14">
      <c r="B22" s="122"/>
      <c r="C22" s="114"/>
      <c r="D22" s="115" t="s">
        <v>56</v>
      </c>
      <c r="E22" s="116"/>
      <c r="F22" s="124"/>
      <c r="G22" s="124"/>
      <c r="H22" s="124"/>
      <c r="I22" s="124"/>
      <c r="J22" s="124"/>
      <c r="K22" s="124"/>
      <c r="L22" s="117" t="s">
        <v>50</v>
      </c>
      <c r="M22" s="116" t="s">
        <v>123</v>
      </c>
      <c r="N22" s="116" t="s">
        <v>124</v>
      </c>
    </row>
    <row r="23" spans="2:14">
      <c r="B23" s="122"/>
      <c r="C23" s="114"/>
      <c r="D23" s="115" t="s">
        <v>57</v>
      </c>
      <c r="E23" s="116"/>
      <c r="F23" s="124"/>
      <c r="G23" s="124">
        <v>5000</v>
      </c>
      <c r="H23" s="124">
        <v>7000</v>
      </c>
      <c r="I23" s="124">
        <v>10000</v>
      </c>
      <c r="J23" s="124">
        <v>10000</v>
      </c>
      <c r="K23" s="124">
        <v>10000</v>
      </c>
      <c r="L23" s="117" t="s">
        <v>50</v>
      </c>
      <c r="M23" s="116" t="s">
        <v>123</v>
      </c>
      <c r="N23" s="116" t="s">
        <v>124</v>
      </c>
    </row>
    <row r="24" spans="2:14">
      <c r="B24" s="122"/>
      <c r="C24" s="114"/>
      <c r="D24" s="115" t="s">
        <v>58</v>
      </c>
      <c r="E24" s="116"/>
      <c r="F24" s="124">
        <v>871</v>
      </c>
      <c r="G24" s="124">
        <v>1000</v>
      </c>
      <c r="H24" s="124">
        <v>1000</v>
      </c>
      <c r="I24" s="124">
        <v>1000</v>
      </c>
      <c r="J24" s="124">
        <v>1000</v>
      </c>
      <c r="K24" s="124">
        <v>1000</v>
      </c>
      <c r="L24" s="117" t="s">
        <v>50</v>
      </c>
      <c r="M24" s="116" t="s">
        <v>123</v>
      </c>
      <c r="N24" s="116" t="s">
        <v>124</v>
      </c>
    </row>
    <row r="25" spans="2:14">
      <c r="B25" s="122"/>
      <c r="C25" s="114"/>
      <c r="D25" s="115" t="s">
        <v>59</v>
      </c>
      <c r="E25" s="116"/>
      <c r="F25" s="124"/>
      <c r="G25" s="124"/>
      <c r="H25" s="124"/>
      <c r="I25" s="124"/>
      <c r="J25" s="124"/>
      <c r="K25" s="124"/>
      <c r="L25" s="117" t="s">
        <v>50</v>
      </c>
      <c r="M25" s="116" t="s">
        <v>123</v>
      </c>
      <c r="N25" s="116" t="s">
        <v>124</v>
      </c>
    </row>
    <row r="26" spans="2:14" ht="30">
      <c r="B26" s="122"/>
      <c r="C26" s="114"/>
      <c r="D26" s="127" t="s">
        <v>341</v>
      </c>
      <c r="E26" s="116"/>
      <c r="F26" s="124"/>
      <c r="G26" s="124"/>
      <c r="H26" s="124"/>
      <c r="I26" s="124"/>
      <c r="J26" s="124"/>
      <c r="K26" s="124"/>
      <c r="L26" s="117" t="s">
        <v>50</v>
      </c>
      <c r="M26" s="116" t="s">
        <v>123</v>
      </c>
      <c r="N26" s="116" t="s">
        <v>124</v>
      </c>
    </row>
    <row r="27" spans="2:14">
      <c r="B27" s="122"/>
      <c r="C27" s="114"/>
      <c r="D27" s="128" t="s">
        <v>352</v>
      </c>
      <c r="E27" s="116"/>
      <c r="F27" s="124"/>
      <c r="G27" s="124"/>
      <c r="H27" s="124"/>
      <c r="I27" s="124"/>
      <c r="J27" s="124"/>
      <c r="K27" s="124"/>
      <c r="L27" s="117"/>
      <c r="M27" s="116"/>
      <c r="N27" s="116"/>
    </row>
    <row r="28" spans="2:14">
      <c r="B28" s="122"/>
      <c r="C28" s="114"/>
      <c r="D28" s="115" t="s">
        <v>60</v>
      </c>
      <c r="E28" s="116"/>
      <c r="F28" s="124"/>
      <c r="G28" s="124"/>
      <c r="H28" s="124"/>
      <c r="I28" s="124"/>
      <c r="J28" s="124"/>
      <c r="K28" s="124"/>
      <c r="L28" s="117" t="s">
        <v>50</v>
      </c>
      <c r="M28" s="116" t="s">
        <v>123</v>
      </c>
      <c r="N28" s="116" t="s">
        <v>124</v>
      </c>
    </row>
    <row r="29" spans="2:14" ht="30">
      <c r="B29" s="122"/>
      <c r="C29" s="114"/>
      <c r="D29" s="127" t="s">
        <v>343</v>
      </c>
      <c r="E29" s="116"/>
      <c r="F29" s="124"/>
      <c r="G29" s="124"/>
      <c r="H29" s="124"/>
      <c r="I29" s="124"/>
      <c r="J29" s="124"/>
      <c r="K29" s="124"/>
      <c r="L29" s="117"/>
      <c r="M29" s="116"/>
      <c r="N29" s="116"/>
    </row>
    <row r="30" spans="2:14">
      <c r="B30" s="122"/>
      <c r="C30" s="114"/>
      <c r="D30" s="115" t="s">
        <v>61</v>
      </c>
      <c r="E30" s="116"/>
      <c r="F30" s="124"/>
      <c r="G30" s="124"/>
      <c r="H30" s="124"/>
      <c r="I30" s="124"/>
      <c r="J30" s="124"/>
      <c r="K30" s="124"/>
      <c r="L30" s="117" t="s">
        <v>50</v>
      </c>
      <c r="M30" s="116" t="s">
        <v>123</v>
      </c>
      <c r="N30" s="116" t="s">
        <v>124</v>
      </c>
    </row>
    <row r="31" spans="2:14">
      <c r="B31" s="118"/>
      <c r="C31" s="77"/>
      <c r="D31" s="129"/>
      <c r="E31" s="121"/>
      <c r="F31" s="149">
        <f t="shared" ref="F31:K31" si="1">SUM(F13:F30)</f>
        <v>264515</v>
      </c>
      <c r="G31" s="149">
        <f t="shared" si="1"/>
        <v>266000</v>
      </c>
      <c r="H31" s="149">
        <f t="shared" si="1"/>
        <v>286500</v>
      </c>
      <c r="I31" s="149">
        <f t="shared" si="1"/>
        <v>341000</v>
      </c>
      <c r="J31" s="149">
        <f t="shared" si="1"/>
        <v>436000</v>
      </c>
      <c r="K31" s="149">
        <f t="shared" si="1"/>
        <v>446000</v>
      </c>
      <c r="L31" s="121"/>
      <c r="M31" s="121"/>
      <c r="N31" s="121"/>
    </row>
    <row r="32" spans="2:14">
      <c r="B32" s="118"/>
      <c r="C32" s="77"/>
      <c r="D32" s="129"/>
      <c r="E32" s="121"/>
      <c r="F32" s="112"/>
      <c r="G32" s="112"/>
      <c r="H32" s="112"/>
      <c r="I32" s="112"/>
      <c r="J32" s="112"/>
      <c r="K32" s="112"/>
      <c r="L32" s="121"/>
      <c r="M32" s="121"/>
      <c r="N32" s="121"/>
    </row>
    <row r="33" spans="2:14">
      <c r="B33" s="119">
        <v>3</v>
      </c>
      <c r="C33" s="109" t="s">
        <v>7</v>
      </c>
      <c r="D33" s="110"/>
      <c r="E33" s="111"/>
      <c r="F33" s="130"/>
      <c r="G33" s="112"/>
      <c r="H33" s="112"/>
      <c r="I33" s="112"/>
      <c r="J33" s="112"/>
      <c r="K33" s="112"/>
      <c r="L33" s="111"/>
      <c r="M33" s="111"/>
      <c r="N33" s="111"/>
    </row>
    <row r="34" spans="2:14">
      <c r="B34" s="122"/>
      <c r="C34" s="114"/>
      <c r="D34" s="127" t="s">
        <v>51</v>
      </c>
      <c r="E34" s="117"/>
      <c r="F34" s="112">
        <v>405785</v>
      </c>
      <c r="G34" s="112">
        <v>450000</v>
      </c>
      <c r="H34" s="112">
        <v>470000</v>
      </c>
      <c r="I34" s="112">
        <v>600000</v>
      </c>
      <c r="J34" s="112">
        <v>650000</v>
      </c>
      <c r="K34" s="112">
        <v>680000</v>
      </c>
      <c r="L34" s="117" t="s">
        <v>50</v>
      </c>
      <c r="M34" s="117"/>
      <c r="N34" s="117"/>
    </row>
    <row r="35" spans="2:14">
      <c r="B35" s="122"/>
      <c r="C35" s="114"/>
      <c r="D35" s="127" t="s">
        <v>62</v>
      </c>
      <c r="E35" s="116"/>
      <c r="F35" s="112"/>
      <c r="G35" s="112"/>
      <c r="H35" s="112"/>
      <c r="I35" s="112"/>
      <c r="J35" s="112"/>
      <c r="K35" s="112"/>
      <c r="L35" s="117" t="s">
        <v>107</v>
      </c>
      <c r="M35" s="116" t="s">
        <v>128</v>
      </c>
      <c r="N35" s="116" t="s">
        <v>129</v>
      </c>
    </row>
    <row r="36" spans="2:14">
      <c r="B36" s="122"/>
      <c r="C36" s="114"/>
      <c r="D36" s="127" t="s">
        <v>63</v>
      </c>
      <c r="E36" s="116"/>
      <c r="F36" s="112">
        <v>51</v>
      </c>
      <c r="G36" s="112"/>
      <c r="H36" s="112">
        <v>51</v>
      </c>
      <c r="I36" s="112">
        <v>51</v>
      </c>
      <c r="J36" s="112">
        <v>51</v>
      </c>
      <c r="K36" s="112">
        <v>51</v>
      </c>
      <c r="L36" s="117" t="s">
        <v>107</v>
      </c>
      <c r="M36" s="116" t="s">
        <v>128</v>
      </c>
      <c r="N36" s="116" t="s">
        <v>129</v>
      </c>
    </row>
    <row r="37" spans="2:14">
      <c r="B37" s="122"/>
      <c r="C37" s="114"/>
      <c r="D37" s="115" t="s">
        <v>233</v>
      </c>
      <c r="E37" s="116"/>
      <c r="F37" s="112"/>
      <c r="G37" s="112"/>
      <c r="H37" s="112">
        <v>1000</v>
      </c>
      <c r="I37" s="112">
        <v>10000</v>
      </c>
      <c r="J37" s="112">
        <v>10000</v>
      </c>
      <c r="K37" s="112">
        <v>10000</v>
      </c>
      <c r="L37" s="117" t="s">
        <v>107</v>
      </c>
      <c r="M37" s="116" t="s">
        <v>128</v>
      </c>
      <c r="N37" s="116" t="s">
        <v>129</v>
      </c>
    </row>
    <row r="38" spans="2:14" ht="30">
      <c r="B38" s="122"/>
      <c r="C38" s="114"/>
      <c r="D38" s="127" t="s">
        <v>64</v>
      </c>
      <c r="E38" s="116"/>
      <c r="F38" s="112"/>
      <c r="G38" s="112"/>
      <c r="H38" s="112"/>
      <c r="I38" s="112"/>
      <c r="J38" s="112"/>
      <c r="K38" s="112"/>
      <c r="L38" s="117" t="s">
        <v>107</v>
      </c>
      <c r="M38" s="116" t="s">
        <v>128</v>
      </c>
      <c r="N38" s="116" t="s">
        <v>129</v>
      </c>
    </row>
    <row r="39" spans="2:14">
      <c r="B39" s="122"/>
      <c r="C39" s="114"/>
      <c r="D39" s="127" t="s">
        <v>65</v>
      </c>
      <c r="E39" s="116"/>
      <c r="F39" s="112"/>
      <c r="G39" s="112"/>
      <c r="H39" s="112"/>
      <c r="I39" s="112"/>
      <c r="J39" s="112"/>
      <c r="K39" s="112"/>
      <c r="L39" s="117" t="s">
        <v>107</v>
      </c>
      <c r="M39" s="116" t="s">
        <v>128</v>
      </c>
      <c r="N39" s="116" t="s">
        <v>129</v>
      </c>
    </row>
    <row r="40" spans="2:14" ht="30">
      <c r="B40" s="122"/>
      <c r="C40" s="114"/>
      <c r="D40" s="127" t="s">
        <v>339</v>
      </c>
      <c r="E40" s="116"/>
      <c r="F40" s="112"/>
      <c r="G40" s="112"/>
      <c r="H40" s="112"/>
      <c r="I40" s="112"/>
      <c r="J40" s="112"/>
      <c r="K40" s="112"/>
      <c r="L40" s="117" t="s">
        <v>107</v>
      </c>
      <c r="M40" s="116" t="s">
        <v>128</v>
      </c>
      <c r="N40" s="116" t="s">
        <v>129</v>
      </c>
    </row>
    <row r="41" spans="2:14">
      <c r="B41" s="122"/>
      <c r="C41" s="114"/>
      <c r="D41" s="127" t="s">
        <v>342</v>
      </c>
      <c r="E41" s="116"/>
      <c r="F41" s="112">
        <v>95</v>
      </c>
      <c r="G41" s="112"/>
      <c r="H41" s="112">
        <v>500</v>
      </c>
      <c r="I41" s="112">
        <v>500</v>
      </c>
      <c r="J41" s="112">
        <v>500</v>
      </c>
      <c r="K41" s="112">
        <v>500</v>
      </c>
      <c r="L41" s="117"/>
      <c r="M41" s="116"/>
      <c r="N41" s="116"/>
    </row>
    <row r="42" spans="2:14">
      <c r="B42" s="122"/>
      <c r="C42" s="114"/>
      <c r="D42" s="128" t="s">
        <v>67</v>
      </c>
      <c r="E42" s="117"/>
      <c r="F42" s="130"/>
      <c r="G42" s="112"/>
      <c r="H42" s="112"/>
      <c r="I42" s="112"/>
      <c r="J42" s="112"/>
      <c r="K42" s="112"/>
      <c r="L42" s="117" t="s">
        <v>66</v>
      </c>
      <c r="M42" s="117"/>
      <c r="N42" s="117"/>
    </row>
    <row r="43" spans="2:14">
      <c r="B43" s="122"/>
      <c r="C43" s="114"/>
      <c r="D43" s="128" t="s">
        <v>68</v>
      </c>
      <c r="E43" s="117"/>
      <c r="F43" s="112"/>
      <c r="G43" s="112">
        <v>2000</v>
      </c>
      <c r="H43" s="112"/>
      <c r="I43" s="112"/>
      <c r="J43" s="112"/>
      <c r="K43" s="112"/>
      <c r="L43" s="117" t="s">
        <v>66</v>
      </c>
      <c r="M43" s="117"/>
      <c r="N43" s="117"/>
    </row>
    <row r="44" spans="2:14">
      <c r="B44" s="122"/>
      <c r="C44" s="114"/>
      <c r="D44" s="127" t="s">
        <v>69</v>
      </c>
      <c r="E44" s="117"/>
      <c r="F44" s="112">
        <v>24602</v>
      </c>
      <c r="G44" s="112">
        <v>40000</v>
      </c>
      <c r="H44" s="112">
        <v>20000</v>
      </c>
      <c r="I44" s="112">
        <v>35000</v>
      </c>
      <c r="J44" s="112">
        <v>35000</v>
      </c>
      <c r="K44" s="112">
        <v>35000</v>
      </c>
      <c r="L44" s="117" t="s">
        <v>66</v>
      </c>
      <c r="M44" s="117"/>
      <c r="N44" s="117"/>
    </row>
    <row r="45" spans="2:14">
      <c r="B45" s="122"/>
      <c r="C45" s="114"/>
      <c r="D45" s="127" t="s">
        <v>70</v>
      </c>
      <c r="E45" s="117"/>
      <c r="F45" s="112"/>
      <c r="G45" s="112">
        <v>1000</v>
      </c>
      <c r="H45" s="112"/>
      <c r="I45" s="112">
        <v>1000</v>
      </c>
      <c r="J45" s="112">
        <v>1000</v>
      </c>
      <c r="K45" s="112">
        <v>1000</v>
      </c>
      <c r="L45" s="117" t="s">
        <v>66</v>
      </c>
      <c r="M45" s="117"/>
      <c r="N45" s="117"/>
    </row>
    <row r="46" spans="2:14">
      <c r="B46" s="122"/>
      <c r="C46" s="114"/>
      <c r="D46" s="127" t="s">
        <v>71</v>
      </c>
      <c r="E46" s="117"/>
      <c r="F46" s="112"/>
      <c r="G46" s="112"/>
      <c r="H46" s="112"/>
      <c r="I46" s="112"/>
      <c r="J46" s="112"/>
      <c r="K46" s="112"/>
      <c r="L46" s="117" t="s">
        <v>66</v>
      </c>
      <c r="M46" s="117"/>
      <c r="N46" s="117"/>
    </row>
    <row r="47" spans="2:14" ht="30">
      <c r="B47" s="122"/>
      <c r="C47" s="114"/>
      <c r="D47" s="127" t="s">
        <v>125</v>
      </c>
      <c r="E47" s="117"/>
      <c r="F47" s="112">
        <v>4630</v>
      </c>
      <c r="G47" s="112">
        <v>8000</v>
      </c>
      <c r="H47" s="112">
        <v>15000</v>
      </c>
      <c r="I47" s="112">
        <v>20000</v>
      </c>
      <c r="J47" s="112">
        <v>20000</v>
      </c>
      <c r="K47" s="112">
        <v>20000</v>
      </c>
      <c r="L47" s="117" t="s">
        <v>66</v>
      </c>
      <c r="M47" s="117"/>
      <c r="N47" s="117"/>
    </row>
    <row r="48" spans="2:14" ht="30">
      <c r="B48" s="122"/>
      <c r="C48" s="114"/>
      <c r="D48" s="127" t="s">
        <v>237</v>
      </c>
      <c r="E48" s="117"/>
      <c r="F48" s="112"/>
      <c r="G48" s="112"/>
      <c r="H48" s="112"/>
      <c r="I48" s="112">
        <v>42000</v>
      </c>
      <c r="J48" s="112">
        <v>42000</v>
      </c>
      <c r="K48" s="112">
        <v>43000</v>
      </c>
      <c r="L48" s="117"/>
      <c r="M48" s="117"/>
      <c r="N48" s="117"/>
    </row>
    <row r="49" spans="2:14">
      <c r="B49" s="122"/>
      <c r="C49" s="114"/>
      <c r="D49" s="127" t="s">
        <v>72</v>
      </c>
      <c r="E49" s="117"/>
      <c r="F49" s="112"/>
      <c r="G49" s="112"/>
      <c r="H49" s="112">
        <v>12000</v>
      </c>
      <c r="I49" s="112">
        <v>18000</v>
      </c>
      <c r="J49" s="112">
        <v>20000</v>
      </c>
      <c r="K49" s="112">
        <v>20000</v>
      </c>
      <c r="L49" s="117" t="s">
        <v>66</v>
      </c>
      <c r="M49" s="117"/>
      <c r="N49" s="117"/>
    </row>
    <row r="50" spans="2:14">
      <c r="B50" s="122"/>
      <c r="C50" s="114"/>
      <c r="D50" s="127" t="s">
        <v>73</v>
      </c>
      <c r="E50" s="117"/>
      <c r="F50" s="112">
        <v>1041</v>
      </c>
      <c r="G50" s="112">
        <v>2000</v>
      </c>
      <c r="H50" s="112">
        <v>1000</v>
      </c>
      <c r="I50" s="112">
        <v>2000</v>
      </c>
      <c r="J50" s="112">
        <v>2000</v>
      </c>
      <c r="K50" s="112">
        <v>2000</v>
      </c>
      <c r="L50" s="117" t="s">
        <v>66</v>
      </c>
      <c r="M50" s="117"/>
      <c r="N50" s="117"/>
    </row>
    <row r="51" spans="2:14">
      <c r="B51" s="122"/>
      <c r="C51" s="114"/>
      <c r="D51" s="127" t="s">
        <v>74</v>
      </c>
      <c r="E51" s="117"/>
      <c r="F51" s="112"/>
      <c r="G51" s="112"/>
      <c r="H51" s="112"/>
      <c r="I51" s="112"/>
      <c r="J51" s="112"/>
      <c r="K51" s="112"/>
      <c r="L51" s="117" t="s">
        <v>66</v>
      </c>
      <c r="M51" s="117"/>
      <c r="N51" s="117"/>
    </row>
    <row r="52" spans="2:14">
      <c r="B52" s="122"/>
      <c r="C52" s="114"/>
      <c r="D52" s="115" t="s">
        <v>338</v>
      </c>
      <c r="E52" s="117"/>
      <c r="F52" s="112"/>
      <c r="G52" s="112"/>
      <c r="H52" s="112"/>
      <c r="I52" s="112">
        <v>50000</v>
      </c>
      <c r="J52" s="112">
        <v>60000</v>
      </c>
      <c r="K52" s="112">
        <v>60000</v>
      </c>
      <c r="L52" s="117" t="s">
        <v>66</v>
      </c>
      <c r="M52" s="117"/>
      <c r="N52" s="117"/>
    </row>
    <row r="53" spans="2:14">
      <c r="B53" s="122"/>
      <c r="C53" s="114"/>
      <c r="D53" s="79" t="s">
        <v>75</v>
      </c>
      <c r="E53" s="117"/>
      <c r="F53" s="112"/>
      <c r="G53" s="112"/>
      <c r="H53" s="112"/>
      <c r="I53" s="112"/>
      <c r="J53" s="112"/>
      <c r="K53" s="112"/>
      <c r="L53" s="117" t="s">
        <v>66</v>
      </c>
      <c r="M53" s="117"/>
      <c r="N53" s="117"/>
    </row>
    <row r="54" spans="2:14">
      <c r="B54" s="122"/>
      <c r="C54" s="114"/>
      <c r="D54" s="115" t="s">
        <v>229</v>
      </c>
      <c r="E54" s="116"/>
      <c r="F54" s="112"/>
      <c r="G54" s="112"/>
      <c r="H54" s="112"/>
      <c r="I54" s="112"/>
      <c r="J54" s="112"/>
      <c r="K54" s="112"/>
      <c r="L54" s="117" t="s">
        <v>85</v>
      </c>
      <c r="M54" s="116" t="s">
        <v>131</v>
      </c>
      <c r="N54" s="116" t="s">
        <v>132</v>
      </c>
    </row>
    <row r="55" spans="2:14">
      <c r="B55" s="122"/>
      <c r="C55" s="114"/>
      <c r="D55" s="115" t="s">
        <v>86</v>
      </c>
      <c r="E55" s="116"/>
      <c r="F55" s="112"/>
      <c r="G55" s="112"/>
      <c r="H55" s="112"/>
      <c r="I55" s="112"/>
      <c r="J55" s="112"/>
      <c r="K55" s="112"/>
      <c r="L55" s="117" t="s">
        <v>85</v>
      </c>
      <c r="M55" s="116" t="s">
        <v>131</v>
      </c>
      <c r="N55" s="116" t="s">
        <v>132</v>
      </c>
    </row>
    <row r="56" spans="2:14">
      <c r="B56" s="122"/>
      <c r="C56" s="77"/>
      <c r="D56" s="115" t="s">
        <v>228</v>
      </c>
      <c r="E56" s="116"/>
      <c r="F56" s="112">
        <v>2015</v>
      </c>
      <c r="G56" s="130">
        <v>14000</v>
      </c>
      <c r="H56" s="130">
        <v>16500</v>
      </c>
      <c r="I56" s="130">
        <v>12000</v>
      </c>
      <c r="J56" s="130">
        <v>12000</v>
      </c>
      <c r="K56" s="130">
        <v>12000</v>
      </c>
      <c r="L56" s="117" t="s">
        <v>85</v>
      </c>
      <c r="M56" s="116" t="s">
        <v>131</v>
      </c>
      <c r="N56" s="116" t="s">
        <v>132</v>
      </c>
    </row>
    <row r="57" spans="2:14">
      <c r="B57" s="122"/>
      <c r="C57" s="77"/>
      <c r="D57" s="115" t="s">
        <v>588</v>
      </c>
      <c r="E57" s="116"/>
      <c r="F57" s="112"/>
      <c r="G57" s="130"/>
      <c r="H57" s="130"/>
      <c r="I57" s="130"/>
      <c r="J57" s="130"/>
      <c r="K57" s="130"/>
      <c r="L57" s="117"/>
      <c r="M57" s="116"/>
      <c r="N57" s="116"/>
    </row>
    <row r="58" spans="2:14">
      <c r="B58" s="122"/>
      <c r="C58" s="77"/>
      <c r="D58" s="129" t="s">
        <v>116</v>
      </c>
      <c r="E58" s="121"/>
      <c r="F58" s="112"/>
      <c r="G58" s="130"/>
      <c r="H58" s="130"/>
      <c r="I58" s="130"/>
      <c r="J58" s="130"/>
      <c r="K58" s="130"/>
      <c r="L58" s="121" t="s">
        <v>93</v>
      </c>
      <c r="M58" s="121"/>
      <c r="N58" s="121"/>
    </row>
    <row r="59" spans="2:14">
      <c r="B59" s="122"/>
      <c r="C59" s="77"/>
      <c r="D59" s="129" t="s">
        <v>117</v>
      </c>
      <c r="E59" s="121"/>
      <c r="F59" s="112"/>
      <c r="G59" s="130"/>
      <c r="H59" s="130"/>
      <c r="I59" s="130"/>
      <c r="J59" s="130"/>
      <c r="K59" s="130"/>
      <c r="L59" s="121" t="s">
        <v>93</v>
      </c>
      <c r="M59" s="121"/>
      <c r="N59" s="121"/>
    </row>
    <row r="60" spans="2:14">
      <c r="B60" s="122"/>
      <c r="C60" s="77"/>
      <c r="D60" s="129" t="s">
        <v>118</v>
      </c>
      <c r="E60" s="121"/>
      <c r="F60" s="112"/>
      <c r="G60" s="130"/>
      <c r="H60" s="130"/>
      <c r="I60" s="130"/>
      <c r="J60" s="130"/>
      <c r="K60" s="130"/>
      <c r="L60" s="121" t="s">
        <v>93</v>
      </c>
      <c r="M60" s="121"/>
      <c r="N60" s="121"/>
    </row>
    <row r="61" spans="2:14">
      <c r="B61" s="122"/>
      <c r="C61" s="77"/>
      <c r="D61" s="129" t="s">
        <v>215</v>
      </c>
      <c r="E61" s="121"/>
      <c r="F61" s="112">
        <v>500</v>
      </c>
      <c r="G61" s="130"/>
      <c r="H61" s="130">
        <v>4500</v>
      </c>
      <c r="I61" s="130">
        <v>5000</v>
      </c>
      <c r="J61" s="130">
        <v>5000</v>
      </c>
      <c r="K61" s="130">
        <v>5000</v>
      </c>
      <c r="L61" s="121"/>
      <c r="M61" s="121"/>
      <c r="N61" s="121"/>
    </row>
    <row r="62" spans="2:14">
      <c r="B62" s="122"/>
      <c r="C62" s="77"/>
      <c r="D62" s="115" t="s">
        <v>95</v>
      </c>
      <c r="E62" s="121"/>
      <c r="F62" s="112">
        <v>2678</v>
      </c>
      <c r="G62" s="130">
        <v>10000</v>
      </c>
      <c r="H62" s="130">
        <v>4000</v>
      </c>
      <c r="I62" s="130">
        <v>5000</v>
      </c>
      <c r="J62" s="130">
        <v>5000</v>
      </c>
      <c r="K62" s="130">
        <v>5000</v>
      </c>
      <c r="L62" s="121" t="s">
        <v>93</v>
      </c>
      <c r="M62" s="121"/>
      <c r="N62" s="121"/>
    </row>
    <row r="63" spans="2:14">
      <c r="B63" s="122"/>
      <c r="C63" s="77"/>
      <c r="D63" s="129" t="s">
        <v>94</v>
      </c>
      <c r="E63" s="117"/>
      <c r="F63" s="112">
        <v>9398</v>
      </c>
      <c r="G63" s="130">
        <v>2000</v>
      </c>
      <c r="H63" s="130">
        <v>5000</v>
      </c>
      <c r="I63" s="130">
        <v>15000</v>
      </c>
      <c r="J63" s="130">
        <v>15000</v>
      </c>
      <c r="K63" s="130">
        <v>15000</v>
      </c>
      <c r="L63" s="117" t="s">
        <v>109</v>
      </c>
      <c r="M63" s="117"/>
      <c r="N63" s="117"/>
    </row>
    <row r="64" spans="2:14">
      <c r="B64" s="122"/>
      <c r="C64" s="77"/>
      <c r="E64" s="117"/>
      <c r="F64" s="149">
        <f t="shared" ref="F64:K64" si="2">SUM(F34:F63)</f>
        <v>450795</v>
      </c>
      <c r="G64" s="149">
        <f t="shared" si="2"/>
        <v>529000</v>
      </c>
      <c r="H64" s="149">
        <f t="shared" si="2"/>
        <v>549551</v>
      </c>
      <c r="I64" s="149">
        <f t="shared" si="2"/>
        <v>815551</v>
      </c>
      <c r="J64" s="149">
        <f t="shared" si="2"/>
        <v>877551</v>
      </c>
      <c r="K64" s="149">
        <f t="shared" si="2"/>
        <v>908551</v>
      </c>
      <c r="L64" s="117"/>
      <c r="M64" s="117"/>
      <c r="N64" s="117"/>
    </row>
    <row r="65" spans="2:14">
      <c r="B65" s="118"/>
      <c r="C65" s="77"/>
      <c r="D65" s="129"/>
      <c r="E65" s="121"/>
      <c r="F65" s="112"/>
      <c r="G65" s="112"/>
      <c r="H65" s="112"/>
      <c r="I65" s="112"/>
      <c r="J65" s="112"/>
      <c r="K65" s="112"/>
      <c r="L65" s="121"/>
      <c r="M65" s="121"/>
      <c r="N65" s="121"/>
    </row>
    <row r="66" spans="2:14">
      <c r="B66" s="131" t="s">
        <v>111</v>
      </c>
      <c r="C66" s="132" t="s">
        <v>110</v>
      </c>
      <c r="D66" s="133"/>
      <c r="E66" s="134"/>
      <c r="F66" s="112"/>
      <c r="G66" s="112"/>
      <c r="H66" s="112"/>
      <c r="I66" s="112"/>
      <c r="J66" s="112"/>
      <c r="K66" s="112"/>
      <c r="L66" s="134"/>
      <c r="M66" s="134"/>
      <c r="N66" s="134"/>
    </row>
    <row r="67" spans="2:14">
      <c r="B67" s="118"/>
      <c r="C67" s="114"/>
      <c r="D67" s="129" t="s">
        <v>77</v>
      </c>
      <c r="E67" s="121"/>
      <c r="F67" s="112">
        <v>895011</v>
      </c>
      <c r="G67" s="112">
        <v>950000</v>
      </c>
      <c r="H67" s="112">
        <v>990000</v>
      </c>
      <c r="I67" s="112">
        <v>1145000</v>
      </c>
      <c r="J67" s="112">
        <v>1235000</v>
      </c>
      <c r="K67" s="112">
        <v>1150000</v>
      </c>
      <c r="L67" s="121" t="s">
        <v>76</v>
      </c>
      <c r="M67" s="121"/>
      <c r="N67" s="121"/>
    </row>
    <row r="68" spans="2:14">
      <c r="B68" s="118"/>
      <c r="C68" s="114"/>
      <c r="D68" s="129" t="s">
        <v>797</v>
      </c>
      <c r="E68" s="121"/>
      <c r="F68" s="112"/>
      <c r="G68" s="112"/>
      <c r="H68" s="112"/>
      <c r="I68" s="112"/>
      <c r="J68" s="112"/>
      <c r="K68" s="112"/>
      <c r="L68" s="121"/>
      <c r="M68" s="121"/>
      <c r="N68" s="121"/>
    </row>
    <row r="69" spans="2:14">
      <c r="B69" s="118"/>
      <c r="C69" s="114"/>
      <c r="D69" s="129" t="s">
        <v>78</v>
      </c>
      <c r="E69" s="121"/>
      <c r="F69" s="112">
        <v>10913</v>
      </c>
      <c r="G69" s="112">
        <v>10000</v>
      </c>
      <c r="H69" s="112">
        <v>11000</v>
      </c>
      <c r="I69" s="112">
        <v>15000</v>
      </c>
      <c r="J69" s="112">
        <v>15000</v>
      </c>
      <c r="K69" s="112">
        <v>15000</v>
      </c>
      <c r="L69" s="121" t="s">
        <v>76</v>
      </c>
      <c r="M69" s="121"/>
      <c r="N69" s="121"/>
    </row>
    <row r="70" spans="2:14">
      <c r="B70" s="118"/>
      <c r="C70" s="114"/>
      <c r="D70" s="129" t="s">
        <v>79</v>
      </c>
      <c r="E70" s="121"/>
      <c r="F70" s="112">
        <v>7143</v>
      </c>
      <c r="G70" s="112">
        <v>25000</v>
      </c>
      <c r="H70" s="112">
        <v>17000</v>
      </c>
      <c r="I70" s="112">
        <v>20000</v>
      </c>
      <c r="J70" s="112">
        <v>20000</v>
      </c>
      <c r="K70" s="112">
        <v>20000</v>
      </c>
      <c r="L70" s="121" t="s">
        <v>76</v>
      </c>
      <c r="M70" s="121"/>
      <c r="N70" s="121"/>
    </row>
    <row r="71" spans="2:14">
      <c r="B71" s="118"/>
      <c r="C71" s="114"/>
      <c r="D71" s="129" t="s">
        <v>80</v>
      </c>
      <c r="E71" s="121"/>
      <c r="F71" s="112">
        <v>38996</v>
      </c>
      <c r="G71" s="112">
        <v>40000</v>
      </c>
      <c r="H71" s="112">
        <v>50000</v>
      </c>
      <c r="I71" s="112">
        <v>55000</v>
      </c>
      <c r="J71" s="112">
        <v>50000</v>
      </c>
      <c r="K71" s="112">
        <v>50000</v>
      </c>
      <c r="L71" s="121" t="s">
        <v>76</v>
      </c>
      <c r="M71" s="121"/>
      <c r="N71" s="121"/>
    </row>
    <row r="72" spans="2:14">
      <c r="B72" s="118"/>
      <c r="C72" s="114"/>
      <c r="D72" s="129" t="s">
        <v>81</v>
      </c>
      <c r="E72" s="121"/>
      <c r="F72" s="112">
        <v>15680</v>
      </c>
      <c r="G72" s="112">
        <v>12000</v>
      </c>
      <c r="H72" s="112">
        <v>13000</v>
      </c>
      <c r="I72" s="112">
        <v>20000</v>
      </c>
      <c r="J72" s="112">
        <v>20000</v>
      </c>
      <c r="K72" s="112">
        <v>20000</v>
      </c>
      <c r="L72" s="121" t="s">
        <v>76</v>
      </c>
      <c r="M72" s="121"/>
      <c r="N72" s="121"/>
    </row>
    <row r="73" spans="2:14">
      <c r="B73" s="118"/>
      <c r="C73" s="114"/>
      <c r="D73" s="129" t="s">
        <v>82</v>
      </c>
      <c r="E73" s="121"/>
      <c r="F73" s="112"/>
      <c r="G73" s="112"/>
      <c r="H73" s="112"/>
      <c r="I73" s="112"/>
      <c r="J73" s="112"/>
      <c r="K73" s="112"/>
      <c r="L73" s="121" t="s">
        <v>76</v>
      </c>
      <c r="M73" s="121"/>
      <c r="N73" s="121"/>
    </row>
    <row r="74" spans="2:14">
      <c r="B74" s="118"/>
      <c r="C74" s="114"/>
      <c r="D74" s="129" t="s">
        <v>792</v>
      </c>
      <c r="E74" s="121"/>
      <c r="F74" s="112"/>
      <c r="G74" s="112"/>
      <c r="H74" s="112"/>
      <c r="I74" s="112"/>
      <c r="J74" s="112"/>
      <c r="K74" s="112"/>
      <c r="L74" s="121" t="s">
        <v>76</v>
      </c>
      <c r="M74" s="121"/>
      <c r="N74" s="121"/>
    </row>
    <row r="75" spans="2:14" ht="30">
      <c r="B75" s="118"/>
      <c r="C75" s="114"/>
      <c r="D75" s="135" t="s">
        <v>606</v>
      </c>
      <c r="E75" s="121"/>
      <c r="F75" s="112">
        <v>35</v>
      </c>
      <c r="G75" s="112">
        <v>100</v>
      </c>
      <c r="H75" s="112">
        <v>100</v>
      </c>
      <c r="I75" s="112">
        <v>150</v>
      </c>
      <c r="J75" s="112">
        <v>150</v>
      </c>
      <c r="K75" s="112">
        <v>150</v>
      </c>
      <c r="L75" s="121" t="s">
        <v>76</v>
      </c>
      <c r="M75" s="121"/>
      <c r="N75" s="121"/>
    </row>
    <row r="76" spans="2:14" ht="30">
      <c r="B76" s="118"/>
      <c r="C76" s="114"/>
      <c r="D76" s="135" t="s">
        <v>83</v>
      </c>
      <c r="E76" s="121"/>
      <c r="F76" s="112">
        <v>2479</v>
      </c>
      <c r="G76" s="112">
        <v>3000</v>
      </c>
      <c r="H76" s="112">
        <v>2000</v>
      </c>
      <c r="I76" s="112">
        <v>3000</v>
      </c>
      <c r="J76" s="112">
        <v>3000</v>
      </c>
      <c r="K76" s="112">
        <v>3000</v>
      </c>
      <c r="L76" s="121" t="s">
        <v>76</v>
      </c>
      <c r="M76" s="121"/>
      <c r="N76" s="121"/>
    </row>
    <row r="77" spans="2:14">
      <c r="B77" s="118"/>
      <c r="C77" s="114"/>
      <c r="D77" s="129" t="s">
        <v>84</v>
      </c>
      <c r="E77" s="121"/>
      <c r="F77" s="112">
        <v>2245</v>
      </c>
      <c r="G77" s="112">
        <v>3000</v>
      </c>
      <c r="H77" s="112">
        <v>6000</v>
      </c>
      <c r="I77" s="112">
        <v>5000</v>
      </c>
      <c r="J77" s="112">
        <v>5000</v>
      </c>
      <c r="K77" s="112">
        <v>5000</v>
      </c>
      <c r="L77" s="121" t="s">
        <v>76</v>
      </c>
      <c r="M77" s="121"/>
      <c r="N77" s="121"/>
    </row>
    <row r="78" spans="2:14">
      <c r="B78" s="118"/>
      <c r="C78" s="77"/>
      <c r="D78" s="129"/>
      <c r="E78" s="121"/>
      <c r="F78" s="149">
        <f t="shared" ref="F78:K78" si="3">SUM(F67:F77)</f>
        <v>972502</v>
      </c>
      <c r="G78" s="149">
        <f t="shared" si="3"/>
        <v>1043100</v>
      </c>
      <c r="H78" s="149">
        <f t="shared" si="3"/>
        <v>1089100</v>
      </c>
      <c r="I78" s="149">
        <f t="shared" si="3"/>
        <v>1263150</v>
      </c>
      <c r="J78" s="149">
        <f t="shared" si="3"/>
        <v>1348150</v>
      </c>
      <c r="K78" s="149">
        <f t="shared" si="3"/>
        <v>1263150</v>
      </c>
      <c r="L78" s="121"/>
      <c r="M78" s="121"/>
      <c r="N78" s="121"/>
    </row>
    <row r="79" spans="2:14">
      <c r="B79" s="118"/>
      <c r="C79" s="77"/>
      <c r="D79" s="129"/>
      <c r="E79" s="121"/>
      <c r="F79" s="112"/>
      <c r="G79" s="112"/>
      <c r="H79" s="112"/>
      <c r="I79" s="112"/>
      <c r="J79" s="112"/>
      <c r="K79" s="112"/>
      <c r="L79" s="121"/>
      <c r="M79" s="121"/>
      <c r="N79" s="121"/>
    </row>
    <row r="80" spans="2:14">
      <c r="B80" s="119">
        <v>5</v>
      </c>
      <c r="C80" s="109" t="s">
        <v>9</v>
      </c>
      <c r="D80" s="129"/>
      <c r="E80" s="121"/>
      <c r="F80" s="112"/>
      <c r="G80" s="112"/>
      <c r="H80" s="112"/>
      <c r="I80" s="112"/>
      <c r="J80" s="112"/>
      <c r="K80" s="112"/>
      <c r="L80" s="121"/>
      <c r="M80" s="121"/>
      <c r="N80" s="121"/>
    </row>
    <row r="81" spans="2:14">
      <c r="B81" s="122"/>
      <c r="C81" s="114"/>
      <c r="D81" s="129" t="s">
        <v>88</v>
      </c>
      <c r="E81" s="136" t="s">
        <v>42</v>
      </c>
      <c r="F81" s="386">
        <f>'Α6 Τραπεζικοί Λογαριασμοί'!H21+'Α6 Τραπεζικοί Λογαριασμοί'!H40</f>
        <v>14494.580000000002</v>
      </c>
      <c r="G81" s="112">
        <v>8000</v>
      </c>
      <c r="H81" s="386">
        <f>'Α6 Τραπεζικοί Λογαριασμοί'!I21+'Α6 Τραπεζικοί Λογαριασμοί'!J40</f>
        <v>14700</v>
      </c>
      <c r="I81" s="386">
        <f>'Α6 Τραπεζικοί Λογαριασμοί'!J21+'Α6 Τραπεζικοί Λογαριασμοί'!L40</f>
        <v>14600</v>
      </c>
      <c r="J81" s="386">
        <f>'Α6 Τραπεζικοί Λογαριασμοί'!K21+'Α6 Τραπεζικοί Λογαριασμοί'!N40</f>
        <v>14400</v>
      </c>
      <c r="K81" s="386">
        <f>'Α6 Τραπεζικοί Λογαριασμοί'!L21+'Α6 Τραπεζικοί Λογαριασμοί'!P40</f>
        <v>14400</v>
      </c>
      <c r="L81" s="121" t="s">
        <v>87</v>
      </c>
      <c r="M81" s="137" t="s">
        <v>137</v>
      </c>
      <c r="N81" s="137" t="s">
        <v>138</v>
      </c>
    </row>
    <row r="82" spans="2:14">
      <c r="B82" s="122"/>
      <c r="C82" s="114"/>
      <c r="D82" s="129" t="s">
        <v>89</v>
      </c>
      <c r="E82" s="137"/>
      <c r="F82" s="112"/>
      <c r="G82" s="112"/>
      <c r="H82" s="112"/>
      <c r="I82" s="112"/>
      <c r="J82" s="112"/>
      <c r="K82" s="112"/>
      <c r="L82" s="121" t="s">
        <v>87</v>
      </c>
      <c r="M82" s="137" t="s">
        <v>134</v>
      </c>
      <c r="N82" s="137" t="s">
        <v>133</v>
      </c>
    </row>
    <row r="83" spans="2:14">
      <c r="B83" s="118"/>
      <c r="C83" s="77"/>
      <c r="D83" s="129"/>
      <c r="E83" s="121"/>
      <c r="F83" s="149">
        <f t="shared" ref="F83:K83" si="4">SUM(F81:F82)</f>
        <v>14494.580000000002</v>
      </c>
      <c r="G83" s="149">
        <f t="shared" si="4"/>
        <v>8000</v>
      </c>
      <c r="H83" s="149">
        <f t="shared" si="4"/>
        <v>14700</v>
      </c>
      <c r="I83" s="149">
        <f t="shared" si="4"/>
        <v>14600</v>
      </c>
      <c r="J83" s="149">
        <f t="shared" si="4"/>
        <v>14400</v>
      </c>
      <c r="K83" s="149">
        <f t="shared" si="4"/>
        <v>14400</v>
      </c>
      <c r="L83" s="121"/>
      <c r="M83" s="121"/>
      <c r="N83" s="121"/>
    </row>
    <row r="84" spans="2:14">
      <c r="B84" s="118"/>
      <c r="C84" s="77"/>
      <c r="D84" s="129"/>
      <c r="E84" s="121"/>
      <c r="F84" s="112"/>
      <c r="G84" s="130"/>
      <c r="H84" s="130"/>
      <c r="I84" s="130"/>
      <c r="J84" s="130"/>
      <c r="K84" s="130"/>
      <c r="L84" s="121"/>
      <c r="M84" s="121"/>
      <c r="N84" s="121"/>
    </row>
    <row r="85" spans="2:14">
      <c r="B85" s="119">
        <v>6</v>
      </c>
      <c r="C85" s="138" t="s">
        <v>166</v>
      </c>
      <c r="D85" s="129"/>
      <c r="E85" s="121"/>
      <c r="F85" s="112"/>
      <c r="G85" s="112"/>
      <c r="H85" s="112"/>
      <c r="I85" s="112"/>
      <c r="J85" s="112"/>
      <c r="K85" s="112"/>
      <c r="L85" s="121"/>
      <c r="M85" s="121"/>
      <c r="N85" s="121"/>
    </row>
    <row r="86" spans="2:14">
      <c r="B86" s="119"/>
      <c r="C86" s="139"/>
      <c r="D86" s="129" t="s">
        <v>90</v>
      </c>
      <c r="E86" s="137"/>
      <c r="F86" s="112">
        <v>190</v>
      </c>
      <c r="G86" s="112">
        <v>3000</v>
      </c>
      <c r="H86" s="112">
        <v>7000</v>
      </c>
      <c r="I86" s="112">
        <v>7000</v>
      </c>
      <c r="J86" s="112">
        <v>6000</v>
      </c>
      <c r="K86" s="112">
        <v>5000</v>
      </c>
      <c r="L86" s="121" t="s">
        <v>108</v>
      </c>
      <c r="M86" s="137" t="s">
        <v>126</v>
      </c>
      <c r="N86" s="137" t="s">
        <v>135</v>
      </c>
    </row>
    <row r="87" spans="2:14">
      <c r="B87" s="119"/>
      <c r="C87" s="139"/>
      <c r="D87" s="129" t="s">
        <v>91</v>
      </c>
      <c r="E87" s="137"/>
      <c r="F87" s="112">
        <v>3923</v>
      </c>
      <c r="G87" s="112">
        <v>1000</v>
      </c>
      <c r="H87" s="112">
        <v>3000</v>
      </c>
      <c r="I87" s="112">
        <v>3000</v>
      </c>
      <c r="J87" s="112">
        <v>3000</v>
      </c>
      <c r="K87" s="112">
        <v>3000</v>
      </c>
      <c r="L87" s="121" t="s">
        <v>108</v>
      </c>
      <c r="M87" s="137" t="s">
        <v>126</v>
      </c>
      <c r="N87" s="137" t="s">
        <v>135</v>
      </c>
    </row>
    <row r="88" spans="2:14">
      <c r="B88" s="119"/>
      <c r="C88" s="139"/>
      <c r="D88" s="129" t="s">
        <v>92</v>
      </c>
      <c r="E88" s="137"/>
      <c r="F88" s="112">
        <v>385</v>
      </c>
      <c r="G88" s="112"/>
      <c r="H88" s="112"/>
      <c r="I88" s="112"/>
      <c r="J88" s="112"/>
      <c r="K88" s="112"/>
      <c r="L88" s="121" t="s">
        <v>108</v>
      </c>
      <c r="M88" s="137" t="s">
        <v>126</v>
      </c>
      <c r="N88" s="137" t="s">
        <v>136</v>
      </c>
    </row>
    <row r="89" spans="2:14">
      <c r="B89" s="119"/>
      <c r="C89" s="139"/>
      <c r="D89" s="129" t="s">
        <v>112</v>
      </c>
      <c r="E89" s="137"/>
      <c r="F89" s="112">
        <v>78482</v>
      </c>
      <c r="G89" s="112">
        <v>160000</v>
      </c>
      <c r="H89" s="112">
        <v>100000</v>
      </c>
      <c r="I89" s="112">
        <v>160000</v>
      </c>
      <c r="J89" s="112">
        <v>160000</v>
      </c>
      <c r="K89" s="112">
        <v>160000</v>
      </c>
      <c r="L89" s="121" t="s">
        <v>108</v>
      </c>
      <c r="M89" s="137" t="s">
        <v>126</v>
      </c>
      <c r="N89" s="137" t="s">
        <v>135</v>
      </c>
    </row>
    <row r="90" spans="2:14">
      <c r="B90" s="118"/>
      <c r="C90" s="77"/>
      <c r="D90" s="129"/>
      <c r="E90" s="121"/>
      <c r="F90" s="149">
        <f t="shared" ref="F90:K90" si="5">SUM(F86:F89)</f>
        <v>82980</v>
      </c>
      <c r="G90" s="149">
        <f t="shared" si="5"/>
        <v>164000</v>
      </c>
      <c r="H90" s="149">
        <f t="shared" si="5"/>
        <v>110000</v>
      </c>
      <c r="I90" s="149">
        <f t="shared" si="5"/>
        <v>170000</v>
      </c>
      <c r="J90" s="149">
        <f t="shared" si="5"/>
        <v>169000</v>
      </c>
      <c r="K90" s="149">
        <f t="shared" si="5"/>
        <v>168000</v>
      </c>
      <c r="L90" s="121"/>
      <c r="M90" s="121"/>
      <c r="N90" s="121"/>
    </row>
    <row r="91" spans="2:14">
      <c r="B91" s="118"/>
      <c r="C91" s="77"/>
      <c r="D91" s="129"/>
      <c r="E91" s="121"/>
      <c r="F91" s="112"/>
      <c r="G91" s="112"/>
      <c r="H91" s="112"/>
      <c r="I91" s="112"/>
      <c r="J91" s="112"/>
      <c r="K91" s="112"/>
      <c r="L91" s="121"/>
      <c r="M91" s="121"/>
      <c r="N91" s="121"/>
    </row>
    <row r="92" spans="2:14">
      <c r="B92" s="119">
        <v>7</v>
      </c>
      <c r="C92" s="138" t="s">
        <v>23</v>
      </c>
      <c r="D92" s="129"/>
      <c r="E92" s="121"/>
      <c r="F92" s="112"/>
      <c r="G92" s="112"/>
      <c r="H92" s="112"/>
      <c r="I92" s="112"/>
      <c r="J92" s="112"/>
      <c r="K92" s="112"/>
      <c r="L92" s="121"/>
      <c r="M92" s="121"/>
      <c r="N92" s="121"/>
    </row>
    <row r="93" spans="2:14">
      <c r="B93" s="119"/>
      <c r="C93" s="140"/>
      <c r="D93" s="129" t="s">
        <v>98</v>
      </c>
      <c r="E93" s="121"/>
      <c r="F93" s="112">
        <v>1045658</v>
      </c>
      <c r="G93" s="112">
        <v>1126000</v>
      </c>
      <c r="H93" s="112">
        <v>1126000</v>
      </c>
      <c r="I93" s="112">
        <v>1126000</v>
      </c>
      <c r="J93" s="112">
        <v>1126000</v>
      </c>
      <c r="K93" s="112">
        <v>1126000</v>
      </c>
      <c r="L93" s="121" t="s">
        <v>97</v>
      </c>
      <c r="M93" s="121"/>
      <c r="N93" s="121"/>
    </row>
    <row r="94" spans="2:14">
      <c r="B94" s="119"/>
      <c r="C94" s="140"/>
      <c r="D94" s="129" t="s">
        <v>99</v>
      </c>
      <c r="E94" s="121"/>
      <c r="F94" s="112">
        <v>101632</v>
      </c>
      <c r="G94" s="112">
        <v>100000</v>
      </c>
      <c r="H94" s="112">
        <v>102000</v>
      </c>
      <c r="I94" s="112">
        <v>101632</v>
      </c>
      <c r="J94" s="112">
        <v>101632</v>
      </c>
      <c r="K94" s="112">
        <v>101632</v>
      </c>
      <c r="L94" s="121" t="s">
        <v>97</v>
      </c>
      <c r="M94" s="121"/>
      <c r="N94" s="121"/>
    </row>
    <row r="95" spans="2:14">
      <c r="B95" s="119"/>
      <c r="C95" s="140"/>
      <c r="D95" s="129" t="s">
        <v>216</v>
      </c>
      <c r="E95" s="121"/>
      <c r="F95" s="112"/>
      <c r="G95" s="141"/>
      <c r="H95" s="141"/>
      <c r="I95" s="112"/>
      <c r="J95" s="141"/>
      <c r="K95" s="112"/>
      <c r="L95" s="121" t="s">
        <v>97</v>
      </c>
      <c r="M95" s="121"/>
      <c r="N95" s="121"/>
    </row>
    <row r="96" spans="2:14">
      <c r="B96" s="119"/>
      <c r="C96" s="140"/>
      <c r="D96" s="129" t="s">
        <v>230</v>
      </c>
      <c r="E96" s="121"/>
      <c r="F96" s="112"/>
      <c r="G96" s="141"/>
      <c r="H96" s="141"/>
      <c r="I96" s="112"/>
      <c r="J96" s="141"/>
      <c r="K96" s="112"/>
      <c r="L96" s="121"/>
      <c r="M96" s="121"/>
      <c r="N96" s="121"/>
    </row>
    <row r="97" spans="2:14">
      <c r="B97" s="119"/>
      <c r="C97" s="140"/>
      <c r="D97" s="129" t="s">
        <v>231</v>
      </c>
      <c r="E97" s="121"/>
      <c r="F97" s="112">
        <v>39623</v>
      </c>
      <c r="G97" s="141">
        <v>70000</v>
      </c>
      <c r="H97" s="141">
        <v>40000</v>
      </c>
      <c r="I97" s="112">
        <v>70000</v>
      </c>
      <c r="J97" s="141">
        <v>60000</v>
      </c>
      <c r="K97" s="112">
        <v>60000</v>
      </c>
      <c r="L97" s="121"/>
      <c r="M97" s="121"/>
      <c r="N97" s="121"/>
    </row>
    <row r="98" spans="2:14">
      <c r="B98" s="119"/>
      <c r="C98" s="140"/>
      <c r="D98" s="129" t="s">
        <v>340</v>
      </c>
      <c r="E98" s="121"/>
      <c r="F98" s="112"/>
      <c r="G98" s="141"/>
      <c r="H98" s="141"/>
      <c r="I98" s="112"/>
      <c r="J98" s="141"/>
      <c r="K98" s="112"/>
      <c r="L98" s="121"/>
      <c r="M98" s="121"/>
      <c r="N98" s="121"/>
    </row>
    <row r="99" spans="2:14">
      <c r="B99" s="119"/>
      <c r="C99" s="140"/>
      <c r="D99" s="129" t="s">
        <v>780</v>
      </c>
      <c r="E99" s="121"/>
      <c r="F99" s="112">
        <v>8000</v>
      </c>
      <c r="G99" s="141">
        <v>13000</v>
      </c>
      <c r="H99" s="141">
        <v>583000</v>
      </c>
      <c r="I99" s="112">
        <v>30000</v>
      </c>
      <c r="J99" s="141">
        <v>30000</v>
      </c>
      <c r="K99" s="112">
        <v>30000</v>
      </c>
      <c r="L99" s="121"/>
      <c r="M99" s="121"/>
      <c r="N99" s="121"/>
    </row>
    <row r="100" spans="2:14">
      <c r="B100" s="118"/>
      <c r="C100" s="77"/>
      <c r="D100" s="129"/>
      <c r="E100" s="121"/>
      <c r="F100" s="149">
        <f t="shared" ref="F100:K100" si="6">SUM(F93:F99)</f>
        <v>1194913</v>
      </c>
      <c r="G100" s="149">
        <f t="shared" si="6"/>
        <v>1309000</v>
      </c>
      <c r="H100" s="149">
        <f t="shared" si="6"/>
        <v>1851000</v>
      </c>
      <c r="I100" s="149">
        <f t="shared" si="6"/>
        <v>1327632</v>
      </c>
      <c r="J100" s="149">
        <f t="shared" si="6"/>
        <v>1317632</v>
      </c>
      <c r="K100" s="149">
        <f t="shared" si="6"/>
        <v>1317632</v>
      </c>
      <c r="L100" s="121"/>
      <c r="M100" s="121"/>
      <c r="N100" s="121"/>
    </row>
    <row r="101" spans="2:14">
      <c r="B101" s="118"/>
      <c r="C101" s="77"/>
      <c r="D101" s="129"/>
      <c r="E101" s="121"/>
      <c r="F101" s="112"/>
      <c r="G101" s="112"/>
      <c r="H101" s="112"/>
      <c r="I101" s="112"/>
      <c r="J101" s="112"/>
      <c r="K101" s="112"/>
      <c r="L101" s="121"/>
      <c r="M101" s="121"/>
      <c r="N101" s="121"/>
    </row>
    <row r="102" spans="2:14">
      <c r="B102" s="119">
        <v>7</v>
      </c>
      <c r="C102" s="138" t="s">
        <v>225</v>
      </c>
      <c r="F102" s="142"/>
      <c r="G102" s="142"/>
      <c r="H102" s="142"/>
      <c r="I102" s="142"/>
      <c r="J102" s="142"/>
      <c r="K102" s="142"/>
    </row>
    <row r="103" spans="2:14">
      <c r="D103" s="22" t="s">
        <v>235</v>
      </c>
      <c r="F103" s="142">
        <v>1000</v>
      </c>
      <c r="G103" s="142">
        <v>500</v>
      </c>
      <c r="H103" s="142">
        <v>500</v>
      </c>
      <c r="I103" s="142">
        <v>1000</v>
      </c>
      <c r="J103" s="142">
        <v>1000</v>
      </c>
      <c r="K103" s="142">
        <v>1000</v>
      </c>
    </row>
    <row r="104" spans="2:14">
      <c r="D104" s="22" t="s">
        <v>226</v>
      </c>
      <c r="F104" s="142"/>
      <c r="G104" s="142">
        <v>4000</v>
      </c>
      <c r="H104" s="142">
        <v>1000</v>
      </c>
      <c r="I104" s="142">
        <v>2000</v>
      </c>
      <c r="J104" s="142">
        <v>2000</v>
      </c>
      <c r="K104" s="142">
        <v>2000</v>
      </c>
    </row>
    <row r="105" spans="2:14">
      <c r="D105" s="22" t="s">
        <v>236</v>
      </c>
      <c r="F105" s="142"/>
      <c r="G105" s="142"/>
      <c r="H105" s="142"/>
      <c r="I105" s="142"/>
      <c r="J105" s="142"/>
      <c r="K105" s="142"/>
    </row>
    <row r="106" spans="2:14">
      <c r="D106" s="22" t="s">
        <v>236</v>
      </c>
      <c r="F106" s="142"/>
      <c r="G106" s="142"/>
      <c r="H106" s="142"/>
      <c r="I106" s="142"/>
      <c r="J106" s="142"/>
      <c r="K106" s="142"/>
    </row>
    <row r="107" spans="2:14">
      <c r="F107" s="149">
        <f t="shared" ref="F107:K107" si="7">SUM(F103:F106)</f>
        <v>1000</v>
      </c>
      <c r="G107" s="149">
        <f t="shared" si="7"/>
        <v>4500</v>
      </c>
      <c r="H107" s="149">
        <f t="shared" si="7"/>
        <v>1500</v>
      </c>
      <c r="I107" s="149">
        <f t="shared" si="7"/>
        <v>3000</v>
      </c>
      <c r="J107" s="149">
        <f t="shared" si="7"/>
        <v>3000</v>
      </c>
      <c r="K107" s="149">
        <f t="shared" si="7"/>
        <v>3000</v>
      </c>
    </row>
    <row r="108" spans="2:14">
      <c r="B108" s="118"/>
      <c r="C108" s="77"/>
      <c r="D108" s="129"/>
      <c r="E108" s="121"/>
      <c r="F108" s="112"/>
      <c r="G108" s="112"/>
      <c r="H108" s="112"/>
      <c r="I108" s="112"/>
      <c r="J108" s="112"/>
      <c r="K108" s="112"/>
      <c r="L108" s="121"/>
      <c r="M108" s="121"/>
      <c r="N108" s="121"/>
    </row>
    <row r="109" spans="2:14">
      <c r="B109" s="119">
        <v>9</v>
      </c>
      <c r="C109" s="109" t="s">
        <v>12</v>
      </c>
      <c r="F109" s="112"/>
      <c r="G109" s="112"/>
      <c r="H109" s="112"/>
      <c r="I109" s="112"/>
      <c r="J109" s="112"/>
      <c r="K109" s="112"/>
    </row>
    <row r="110" spans="2:14" ht="30">
      <c r="B110" s="143"/>
      <c r="C110" s="114"/>
      <c r="D110" s="144" t="s">
        <v>250</v>
      </c>
      <c r="E110" s="137"/>
      <c r="F110" s="112"/>
      <c r="G110" s="112"/>
      <c r="H110" s="112"/>
      <c r="I110" s="112"/>
      <c r="J110" s="112"/>
      <c r="K110" s="112"/>
      <c r="L110" s="121" t="s">
        <v>96</v>
      </c>
      <c r="M110" s="137" t="s">
        <v>139</v>
      </c>
      <c r="N110" s="137" t="s">
        <v>140</v>
      </c>
    </row>
    <row r="111" spans="2:14">
      <c r="B111" s="143"/>
      <c r="C111" s="114"/>
      <c r="D111" s="79" t="s">
        <v>251</v>
      </c>
      <c r="E111" s="137"/>
      <c r="F111" s="112"/>
      <c r="G111" s="112"/>
      <c r="H111" s="112"/>
      <c r="I111" s="112"/>
      <c r="J111" s="112"/>
      <c r="K111" s="112"/>
      <c r="L111" s="121"/>
      <c r="M111" s="137"/>
      <c r="N111" s="137"/>
    </row>
    <row r="112" spans="2:14">
      <c r="B112" s="143"/>
      <c r="C112" s="114"/>
      <c r="D112" s="79" t="s">
        <v>344</v>
      </c>
      <c r="E112" s="137"/>
      <c r="F112" s="112"/>
      <c r="G112" s="112"/>
      <c r="H112" s="112"/>
      <c r="I112" s="112"/>
      <c r="J112" s="112"/>
      <c r="K112" s="112"/>
      <c r="L112" s="121"/>
      <c r="M112" s="137"/>
      <c r="N112" s="137"/>
    </row>
    <row r="113" spans="2:14">
      <c r="B113" s="143"/>
      <c r="C113" s="114"/>
      <c r="D113" s="129" t="s">
        <v>249</v>
      </c>
      <c r="E113" s="121"/>
      <c r="F113" s="112">
        <v>52144</v>
      </c>
      <c r="G113" s="112">
        <v>60000</v>
      </c>
      <c r="H113" s="112">
        <v>50000</v>
      </c>
      <c r="I113" s="112">
        <v>40975</v>
      </c>
      <c r="J113" s="112">
        <v>40000</v>
      </c>
      <c r="K113" s="112">
        <v>40000</v>
      </c>
      <c r="L113" s="121" t="s">
        <v>96</v>
      </c>
      <c r="M113" s="121"/>
      <c r="N113" s="121"/>
    </row>
    <row r="114" spans="2:14">
      <c r="B114" s="118"/>
      <c r="C114" s="77"/>
      <c r="D114" s="129"/>
      <c r="E114" s="121"/>
      <c r="F114" s="149">
        <f t="shared" ref="F114:K114" si="8">SUM(F110:F113)</f>
        <v>52144</v>
      </c>
      <c r="G114" s="149">
        <f t="shared" si="8"/>
        <v>60000</v>
      </c>
      <c r="H114" s="149">
        <f t="shared" si="8"/>
        <v>50000</v>
      </c>
      <c r="I114" s="149">
        <f t="shared" si="8"/>
        <v>40975</v>
      </c>
      <c r="J114" s="149">
        <f t="shared" si="8"/>
        <v>40000</v>
      </c>
      <c r="K114" s="149">
        <f t="shared" si="8"/>
        <v>40000</v>
      </c>
      <c r="L114" s="121"/>
      <c r="M114" s="121"/>
      <c r="N114" s="121"/>
    </row>
    <row r="115" spans="2:14">
      <c r="B115" s="118"/>
      <c r="C115" s="77"/>
      <c r="D115" s="129"/>
      <c r="E115" s="121"/>
      <c r="F115" s="112"/>
      <c r="G115" s="112"/>
      <c r="H115" s="112"/>
      <c r="I115" s="112"/>
      <c r="J115" s="112"/>
      <c r="K115" s="112"/>
      <c r="L115" s="121"/>
      <c r="M115" s="121"/>
      <c r="N115" s="121"/>
    </row>
    <row r="116" spans="2:14" ht="15.75" thickBot="1">
      <c r="B116" s="118"/>
      <c r="C116" s="132" t="s">
        <v>152</v>
      </c>
      <c r="D116" s="129"/>
      <c r="E116" s="121"/>
      <c r="F116" s="387">
        <f t="shared" ref="F116:K116" si="9">F10+F31+F64+F78+F83+F100+F90+F114+F107</f>
        <v>3263907.58</v>
      </c>
      <c r="G116" s="387">
        <f t="shared" si="9"/>
        <v>3613600</v>
      </c>
      <c r="H116" s="387">
        <f t="shared" si="9"/>
        <v>4192351</v>
      </c>
      <c r="I116" s="387">
        <f t="shared" si="9"/>
        <v>4235908</v>
      </c>
      <c r="J116" s="387">
        <f t="shared" si="9"/>
        <v>4485733</v>
      </c>
      <c r="K116" s="387">
        <f t="shared" si="9"/>
        <v>4460733</v>
      </c>
      <c r="L116" s="121"/>
      <c r="M116" s="121"/>
      <c r="N116" s="121"/>
    </row>
    <row r="117" spans="2:14" ht="15.75" thickTop="1">
      <c r="B117" s="118"/>
      <c r="C117" s="77"/>
      <c r="D117" s="129"/>
      <c r="E117" s="121"/>
      <c r="F117" s="112"/>
      <c r="G117" s="112"/>
      <c r="H117" s="112"/>
      <c r="I117" s="112"/>
      <c r="J117" s="112"/>
      <c r="K117" s="112"/>
      <c r="L117" s="121"/>
      <c r="M117" s="121"/>
      <c r="N117" s="121"/>
    </row>
    <row r="118" spans="2:14">
      <c r="B118" s="145"/>
      <c r="E118" s="106"/>
      <c r="F118" s="146"/>
      <c r="G118" s="146"/>
      <c r="H118" s="146"/>
      <c r="I118" s="146"/>
      <c r="J118" s="146"/>
      <c r="K118" s="146"/>
      <c r="L118" s="106"/>
      <c r="M118" s="106"/>
      <c r="N118" s="106"/>
    </row>
    <row r="119" spans="2:14">
      <c r="B119" s="145"/>
      <c r="E119" s="106"/>
      <c r="F119" s="146"/>
      <c r="G119" s="146"/>
      <c r="H119" s="146"/>
      <c r="I119" s="146"/>
      <c r="J119" s="146"/>
      <c r="K119" s="146"/>
      <c r="L119" s="106"/>
      <c r="M119" s="106"/>
      <c r="N119" s="106"/>
    </row>
    <row r="120" spans="2:14">
      <c r="B120" s="145"/>
      <c r="E120" s="106"/>
      <c r="F120" s="146"/>
      <c r="G120" s="146"/>
      <c r="H120" s="146"/>
      <c r="I120" s="146"/>
      <c r="J120" s="146"/>
      <c r="K120" s="146"/>
      <c r="L120" s="106"/>
      <c r="M120" s="106"/>
      <c r="N120" s="106"/>
    </row>
    <row r="121" spans="2:14">
      <c r="B121" s="145"/>
      <c r="E121" s="106"/>
      <c r="F121" s="146"/>
      <c r="G121" s="146"/>
      <c r="H121" s="146"/>
      <c r="I121" s="146"/>
      <c r="J121" s="146"/>
      <c r="K121" s="146"/>
      <c r="L121" s="106"/>
      <c r="M121" s="106"/>
      <c r="N121" s="106"/>
    </row>
    <row r="122" spans="2:14">
      <c r="B122" s="145"/>
      <c r="E122" s="106"/>
      <c r="F122" s="146"/>
      <c r="G122" s="146"/>
      <c r="H122" s="146"/>
      <c r="I122" s="146"/>
      <c r="J122" s="146"/>
      <c r="K122" s="146"/>
      <c r="L122" s="106"/>
      <c r="M122" s="106"/>
      <c r="N122" s="106"/>
    </row>
    <row r="123" spans="2:14">
      <c r="B123" s="145"/>
      <c r="E123" s="106"/>
      <c r="F123" s="147"/>
      <c r="G123" s="147"/>
      <c r="H123" s="147"/>
      <c r="I123" s="147"/>
      <c r="J123" s="147"/>
      <c r="K123" s="147"/>
      <c r="L123" s="106"/>
      <c r="M123" s="106"/>
      <c r="N123" s="106"/>
    </row>
    <row r="124" spans="2:14">
      <c r="B124" s="145"/>
      <c r="E124" s="106"/>
      <c r="F124" s="147"/>
      <c r="G124" s="147"/>
      <c r="H124" s="147"/>
      <c r="I124" s="147"/>
      <c r="J124" s="147"/>
      <c r="K124" s="147"/>
      <c r="L124" s="106"/>
      <c r="M124" s="106"/>
      <c r="N124" s="106"/>
    </row>
    <row r="125" spans="2:14">
      <c r="B125" s="145"/>
      <c r="E125" s="106"/>
      <c r="F125" s="147"/>
      <c r="G125" s="147"/>
      <c r="H125" s="147"/>
      <c r="I125" s="147"/>
      <c r="J125" s="147"/>
      <c r="K125" s="147"/>
      <c r="L125" s="106"/>
      <c r="M125" s="106"/>
      <c r="N125" s="106"/>
    </row>
    <row r="126" spans="2:14">
      <c r="B126" s="145"/>
      <c r="F126" s="147"/>
      <c r="G126" s="147"/>
      <c r="H126" s="147"/>
      <c r="I126" s="147"/>
      <c r="J126" s="147"/>
      <c r="K126" s="147"/>
    </row>
    <row r="127" spans="2:14">
      <c r="B127" s="145"/>
      <c r="F127" s="147"/>
      <c r="G127" s="147"/>
      <c r="H127" s="147"/>
      <c r="I127" s="147"/>
      <c r="J127" s="147"/>
      <c r="K127" s="147"/>
    </row>
    <row r="128" spans="2:14">
      <c r="B128" s="145"/>
      <c r="F128" s="147"/>
      <c r="G128" s="147"/>
      <c r="H128" s="147"/>
      <c r="I128" s="147"/>
      <c r="J128" s="147"/>
      <c r="K128" s="147"/>
    </row>
    <row r="129" spans="2:11">
      <c r="B129" s="145"/>
      <c r="F129" s="147"/>
      <c r="G129" s="147"/>
      <c r="H129" s="147"/>
      <c r="I129" s="147"/>
      <c r="J129" s="147"/>
      <c r="K129" s="147"/>
    </row>
    <row r="130" spans="2:11">
      <c r="B130" s="145"/>
      <c r="F130" s="147"/>
      <c r="G130" s="147"/>
      <c r="H130" s="147"/>
      <c r="I130" s="147"/>
      <c r="J130" s="147"/>
      <c r="K130" s="147"/>
    </row>
    <row r="131" spans="2:11">
      <c r="B131" s="145"/>
      <c r="F131" s="147"/>
      <c r="G131" s="147"/>
      <c r="H131" s="147"/>
      <c r="I131" s="147"/>
      <c r="J131" s="147"/>
      <c r="K131" s="147"/>
    </row>
    <row r="132" spans="2:11">
      <c r="B132" s="145"/>
      <c r="F132" s="147"/>
      <c r="G132" s="147"/>
      <c r="H132" s="147"/>
      <c r="I132" s="147"/>
      <c r="J132" s="147"/>
      <c r="K132" s="147"/>
    </row>
    <row r="133" spans="2:11">
      <c r="B133" s="145"/>
      <c r="F133" s="147"/>
      <c r="G133" s="147"/>
      <c r="H133" s="147"/>
      <c r="I133" s="147"/>
      <c r="J133" s="147"/>
      <c r="K133" s="147"/>
    </row>
    <row r="134" spans="2:11">
      <c r="F134" s="147"/>
      <c r="G134" s="147"/>
      <c r="H134" s="147"/>
      <c r="I134" s="147"/>
      <c r="J134" s="147"/>
      <c r="K134" s="147"/>
    </row>
    <row r="135" spans="2:11">
      <c r="F135" s="147"/>
      <c r="G135" s="147"/>
      <c r="H135" s="147"/>
      <c r="I135" s="147"/>
      <c r="J135" s="147"/>
      <c r="K135" s="147"/>
    </row>
    <row r="136" spans="2:11">
      <c r="F136" s="147"/>
      <c r="G136" s="147"/>
      <c r="H136" s="147"/>
      <c r="I136" s="147"/>
      <c r="J136" s="147"/>
      <c r="K136" s="147"/>
    </row>
    <row r="137" spans="2:11">
      <c r="F137" s="147"/>
      <c r="G137" s="147"/>
      <c r="H137" s="147"/>
      <c r="I137" s="147"/>
      <c r="J137" s="147"/>
      <c r="K137" s="147"/>
    </row>
    <row r="138" spans="2:11">
      <c r="F138" s="147"/>
      <c r="G138" s="147"/>
      <c r="H138" s="147"/>
      <c r="I138" s="147"/>
      <c r="J138" s="147"/>
      <c r="K138" s="147"/>
    </row>
    <row r="139" spans="2:11">
      <c r="F139" s="147"/>
      <c r="G139" s="147"/>
      <c r="H139" s="147"/>
      <c r="I139" s="147"/>
      <c r="J139" s="147"/>
      <c r="K139" s="147"/>
    </row>
    <row r="140" spans="2:11">
      <c r="F140" s="147"/>
      <c r="G140" s="147"/>
      <c r="H140" s="147"/>
      <c r="I140" s="147"/>
      <c r="J140" s="147"/>
      <c r="K140" s="147"/>
    </row>
    <row r="141" spans="2:11">
      <c r="F141" s="147"/>
      <c r="G141" s="147"/>
      <c r="H141" s="147"/>
      <c r="I141" s="147"/>
      <c r="J141" s="147"/>
      <c r="K141" s="147"/>
    </row>
    <row r="142" spans="2:11">
      <c r="F142" s="147"/>
      <c r="G142" s="147"/>
      <c r="H142" s="147"/>
      <c r="I142" s="147"/>
      <c r="J142" s="147"/>
      <c r="K142" s="147"/>
    </row>
    <row r="143" spans="2:11">
      <c r="F143" s="147"/>
      <c r="G143" s="147"/>
      <c r="H143" s="147"/>
      <c r="I143" s="147"/>
      <c r="J143" s="147"/>
      <c r="K143" s="147"/>
    </row>
    <row r="144" spans="2:11">
      <c r="F144" s="147"/>
      <c r="G144" s="147"/>
      <c r="H144" s="147"/>
      <c r="I144" s="147"/>
      <c r="J144" s="147"/>
      <c r="K144" s="147"/>
    </row>
    <row r="145" spans="6:11">
      <c r="F145" s="142"/>
      <c r="G145" s="142"/>
      <c r="H145" s="142"/>
      <c r="I145" s="142"/>
      <c r="J145" s="142"/>
      <c r="K145" s="142"/>
    </row>
    <row r="146" spans="6:11">
      <c r="F146" s="142"/>
      <c r="G146" s="142"/>
      <c r="H146" s="142"/>
      <c r="I146" s="142"/>
      <c r="J146" s="142"/>
      <c r="K146" s="142"/>
    </row>
    <row r="147" spans="6:11">
      <c r="F147" s="142"/>
      <c r="G147" s="142"/>
      <c r="H147" s="142"/>
      <c r="I147" s="142"/>
      <c r="J147" s="142"/>
      <c r="K147" s="142"/>
    </row>
    <row r="148" spans="6:11">
      <c r="F148" s="142"/>
      <c r="G148" s="142"/>
      <c r="H148" s="142"/>
      <c r="I148" s="142"/>
      <c r="J148" s="142"/>
      <c r="K148" s="142"/>
    </row>
    <row r="149" spans="6:11">
      <c r="F149" s="142"/>
      <c r="G149" s="142"/>
      <c r="H149" s="142"/>
      <c r="I149" s="142"/>
      <c r="J149" s="142"/>
      <c r="K149" s="142"/>
    </row>
    <row r="150" spans="6:11">
      <c r="F150" s="142"/>
      <c r="G150" s="142"/>
      <c r="H150" s="142"/>
      <c r="I150" s="142"/>
      <c r="J150" s="142"/>
      <c r="K150" s="142"/>
    </row>
    <row r="151" spans="6:11">
      <c r="F151" s="142"/>
      <c r="G151" s="142"/>
      <c r="H151" s="142"/>
      <c r="I151" s="142"/>
      <c r="J151" s="142"/>
      <c r="K151" s="142"/>
    </row>
    <row r="152" spans="6:11">
      <c r="F152" s="142"/>
      <c r="G152" s="142"/>
      <c r="H152" s="142"/>
      <c r="I152" s="142"/>
      <c r="J152" s="142"/>
      <c r="K152" s="142"/>
    </row>
    <row r="153" spans="6:11">
      <c r="F153" s="142"/>
      <c r="G153" s="142"/>
      <c r="H153" s="142"/>
      <c r="I153" s="142"/>
      <c r="J153" s="142"/>
      <c r="K153" s="142"/>
    </row>
    <row r="154" spans="6:11">
      <c r="F154" s="142"/>
      <c r="G154" s="142"/>
      <c r="H154" s="142"/>
      <c r="I154" s="142"/>
      <c r="J154" s="142"/>
      <c r="K154" s="142"/>
    </row>
    <row r="155" spans="6:11">
      <c r="F155" s="142"/>
      <c r="G155" s="142"/>
      <c r="H155" s="142"/>
      <c r="I155" s="142"/>
      <c r="J155" s="142"/>
      <c r="K155" s="142"/>
    </row>
    <row r="156" spans="6:11">
      <c r="F156" s="142"/>
      <c r="G156" s="142"/>
      <c r="H156" s="142"/>
      <c r="I156" s="142"/>
      <c r="J156" s="142"/>
      <c r="K156" s="142"/>
    </row>
    <row r="157" spans="6:11">
      <c r="F157" s="142"/>
      <c r="G157" s="142"/>
      <c r="H157" s="142"/>
      <c r="I157" s="142"/>
      <c r="J157" s="142"/>
      <c r="K157" s="142"/>
    </row>
    <row r="158" spans="6:11">
      <c r="F158" s="142"/>
      <c r="G158" s="142"/>
      <c r="H158" s="142"/>
      <c r="I158" s="142"/>
      <c r="J158" s="142"/>
      <c r="K158" s="142"/>
    </row>
    <row r="159" spans="6:11">
      <c r="F159" s="142"/>
      <c r="G159" s="142"/>
      <c r="H159" s="142"/>
      <c r="I159" s="142"/>
      <c r="J159" s="142"/>
      <c r="K159" s="142"/>
    </row>
    <row r="160" spans="6:11">
      <c r="F160" s="142"/>
      <c r="G160" s="142"/>
      <c r="H160" s="142"/>
      <c r="I160" s="142"/>
      <c r="J160" s="142"/>
      <c r="K160" s="142"/>
    </row>
    <row r="161" spans="6:11">
      <c r="F161" s="142"/>
      <c r="G161" s="142"/>
      <c r="H161" s="142"/>
      <c r="I161" s="142"/>
      <c r="J161" s="142"/>
      <c r="K161" s="142"/>
    </row>
    <row r="162" spans="6:11">
      <c r="F162" s="142"/>
      <c r="G162" s="142"/>
      <c r="H162" s="142"/>
      <c r="I162" s="142"/>
      <c r="J162" s="142"/>
      <c r="K162" s="142"/>
    </row>
    <row r="163" spans="6:11">
      <c r="F163" s="142"/>
      <c r="G163" s="142"/>
      <c r="H163" s="142"/>
      <c r="I163" s="142"/>
      <c r="J163" s="142"/>
      <c r="K163" s="142"/>
    </row>
    <row r="164" spans="6:11">
      <c r="F164" s="142"/>
      <c r="G164" s="142"/>
      <c r="H164" s="142"/>
      <c r="I164" s="142"/>
      <c r="J164" s="142"/>
      <c r="K164" s="142"/>
    </row>
    <row r="165" spans="6:11">
      <c r="F165" s="142"/>
      <c r="G165" s="142"/>
      <c r="H165" s="142"/>
      <c r="I165" s="142"/>
      <c r="J165" s="142"/>
      <c r="K165" s="142"/>
    </row>
    <row r="166" spans="6:11">
      <c r="F166" s="142"/>
      <c r="G166" s="142"/>
      <c r="H166" s="142"/>
      <c r="I166" s="142"/>
      <c r="J166" s="142"/>
      <c r="K166" s="142"/>
    </row>
    <row r="167" spans="6:11">
      <c r="F167" s="142"/>
      <c r="G167" s="142"/>
      <c r="H167" s="142"/>
      <c r="I167" s="142"/>
      <c r="J167" s="142"/>
      <c r="K167" s="142"/>
    </row>
    <row r="168" spans="6:11">
      <c r="F168" s="142"/>
      <c r="G168" s="142"/>
      <c r="H168" s="142"/>
      <c r="I168" s="142"/>
      <c r="J168" s="142"/>
      <c r="K168" s="142"/>
    </row>
    <row r="169" spans="6:11">
      <c r="F169" s="142"/>
      <c r="G169" s="142"/>
      <c r="H169" s="142"/>
      <c r="I169" s="142"/>
      <c r="J169" s="142"/>
      <c r="K169" s="142"/>
    </row>
    <row r="170" spans="6:11">
      <c r="F170" s="142"/>
      <c r="G170" s="142"/>
      <c r="H170" s="142"/>
      <c r="I170" s="142"/>
      <c r="J170" s="142"/>
      <c r="K170" s="142"/>
    </row>
    <row r="171" spans="6:11">
      <c r="F171" s="142"/>
      <c r="G171" s="142"/>
      <c r="H171" s="142"/>
      <c r="I171" s="142"/>
      <c r="J171" s="142"/>
      <c r="K171" s="142"/>
    </row>
    <row r="172" spans="6:11">
      <c r="F172" s="142"/>
      <c r="G172" s="142"/>
      <c r="H172" s="142"/>
      <c r="I172" s="142"/>
      <c r="J172" s="142"/>
      <c r="K172" s="142"/>
    </row>
    <row r="173" spans="6:11">
      <c r="F173" s="142"/>
      <c r="G173" s="142"/>
      <c r="H173" s="142"/>
      <c r="I173" s="142"/>
      <c r="J173" s="142"/>
      <c r="K173" s="142"/>
    </row>
    <row r="174" spans="6:11">
      <c r="F174" s="142"/>
      <c r="G174" s="142"/>
      <c r="H174" s="142"/>
      <c r="I174" s="142"/>
      <c r="J174" s="142"/>
      <c r="K174" s="142"/>
    </row>
    <row r="175" spans="6:11">
      <c r="F175" s="142"/>
      <c r="G175" s="142"/>
      <c r="H175" s="142"/>
      <c r="I175" s="142"/>
      <c r="J175" s="142"/>
      <c r="K175" s="142"/>
    </row>
    <row r="176" spans="6:11">
      <c r="F176" s="142"/>
      <c r="G176" s="142"/>
      <c r="H176" s="142"/>
      <c r="I176" s="142"/>
      <c r="J176" s="142"/>
      <c r="K176" s="142"/>
    </row>
    <row r="177" spans="6:11">
      <c r="F177" s="142"/>
      <c r="G177" s="142"/>
      <c r="H177" s="142"/>
      <c r="I177" s="142"/>
      <c r="J177" s="142"/>
      <c r="K177" s="142"/>
    </row>
    <row r="178" spans="6:11">
      <c r="F178" s="142"/>
      <c r="G178" s="142"/>
      <c r="H178" s="142"/>
      <c r="I178" s="142"/>
      <c r="J178" s="142"/>
      <c r="K178" s="142"/>
    </row>
    <row r="179" spans="6:11">
      <c r="F179" s="142"/>
      <c r="G179" s="142"/>
      <c r="H179" s="142"/>
      <c r="I179" s="142"/>
      <c r="J179" s="142"/>
      <c r="K179" s="142"/>
    </row>
    <row r="180" spans="6:11">
      <c r="F180" s="142"/>
      <c r="G180" s="142"/>
      <c r="H180" s="142"/>
      <c r="I180" s="142"/>
      <c r="J180" s="142"/>
      <c r="K180" s="142"/>
    </row>
    <row r="181" spans="6:11">
      <c r="F181" s="142"/>
      <c r="G181" s="142"/>
      <c r="H181" s="142"/>
      <c r="I181" s="142"/>
      <c r="J181" s="142"/>
      <c r="K181" s="142"/>
    </row>
    <row r="182" spans="6:11">
      <c r="F182" s="142"/>
      <c r="G182" s="142"/>
      <c r="H182" s="142"/>
      <c r="I182" s="142"/>
      <c r="J182" s="142"/>
      <c r="K182" s="142"/>
    </row>
    <row r="183" spans="6:11">
      <c r="F183" s="142"/>
      <c r="G183" s="142"/>
      <c r="H183" s="142"/>
      <c r="I183" s="142"/>
      <c r="J183" s="142"/>
      <c r="K183" s="142"/>
    </row>
    <row r="184" spans="6:11">
      <c r="F184" s="142"/>
      <c r="G184" s="142"/>
      <c r="H184" s="142"/>
      <c r="I184" s="142"/>
      <c r="J184" s="142"/>
      <c r="K184" s="142"/>
    </row>
    <row r="185" spans="6:11">
      <c r="F185" s="142"/>
      <c r="G185" s="142"/>
      <c r="H185" s="142"/>
      <c r="I185" s="142"/>
      <c r="J185" s="142"/>
      <c r="K185" s="142"/>
    </row>
    <row r="186" spans="6:11">
      <c r="F186" s="142"/>
      <c r="G186" s="142"/>
      <c r="H186" s="142"/>
      <c r="I186" s="142"/>
      <c r="J186" s="142"/>
      <c r="K186" s="142"/>
    </row>
    <row r="187" spans="6:11">
      <c r="F187" s="142"/>
      <c r="G187" s="142"/>
      <c r="H187" s="142"/>
      <c r="I187" s="142"/>
      <c r="J187" s="142"/>
      <c r="K187" s="142"/>
    </row>
    <row r="188" spans="6:11">
      <c r="F188" s="142"/>
      <c r="G188" s="142"/>
      <c r="H188" s="142"/>
      <c r="I188" s="142"/>
      <c r="J188" s="142"/>
      <c r="K188" s="142"/>
    </row>
    <row r="189" spans="6:11">
      <c r="F189" s="142"/>
      <c r="G189" s="142"/>
      <c r="H189" s="142"/>
      <c r="I189" s="142"/>
      <c r="J189" s="142"/>
      <c r="K189" s="142"/>
    </row>
    <row r="190" spans="6:11">
      <c r="F190" s="142"/>
      <c r="G190" s="142"/>
      <c r="H190" s="142"/>
      <c r="I190" s="142"/>
      <c r="J190" s="142"/>
      <c r="K190" s="142"/>
    </row>
    <row r="191" spans="6:11">
      <c r="F191" s="142"/>
      <c r="G191" s="142"/>
      <c r="H191" s="142"/>
      <c r="I191" s="142"/>
      <c r="J191" s="142"/>
      <c r="K191" s="142"/>
    </row>
    <row r="192" spans="6:11">
      <c r="F192" s="142"/>
      <c r="G192" s="142"/>
      <c r="H192" s="142"/>
      <c r="I192" s="142"/>
      <c r="J192" s="142"/>
      <c r="K192" s="142"/>
    </row>
    <row r="193" spans="6:11">
      <c r="F193" s="142"/>
      <c r="G193" s="142"/>
      <c r="H193" s="142"/>
      <c r="I193" s="142"/>
      <c r="J193" s="142"/>
      <c r="K193" s="142"/>
    </row>
    <row r="194" spans="6:11">
      <c r="F194" s="142"/>
      <c r="G194" s="142"/>
      <c r="H194" s="142"/>
      <c r="I194" s="142"/>
      <c r="J194" s="142"/>
      <c r="K194" s="142"/>
    </row>
    <row r="195" spans="6:11">
      <c r="F195" s="142"/>
      <c r="G195" s="142"/>
      <c r="H195" s="142"/>
      <c r="I195" s="142"/>
      <c r="J195" s="142"/>
      <c r="K195" s="142"/>
    </row>
    <row r="196" spans="6:11">
      <c r="F196" s="142"/>
      <c r="G196" s="142"/>
      <c r="H196" s="142"/>
      <c r="I196" s="142"/>
      <c r="J196" s="142"/>
      <c r="K196" s="142"/>
    </row>
    <row r="197" spans="6:11">
      <c r="F197" s="142"/>
      <c r="G197" s="142"/>
      <c r="H197" s="142"/>
      <c r="I197" s="142"/>
      <c r="J197" s="142"/>
      <c r="K197" s="142"/>
    </row>
    <row r="198" spans="6:11">
      <c r="F198" s="142"/>
      <c r="G198" s="142"/>
      <c r="H198" s="142"/>
      <c r="I198" s="142"/>
      <c r="J198" s="142"/>
      <c r="K198" s="142"/>
    </row>
    <row r="199" spans="6:11">
      <c r="F199" s="142"/>
      <c r="G199" s="142"/>
      <c r="H199" s="142"/>
      <c r="I199" s="142"/>
      <c r="J199" s="142"/>
      <c r="K199" s="142"/>
    </row>
    <row r="200" spans="6:11">
      <c r="F200" s="142"/>
      <c r="G200" s="142"/>
      <c r="H200" s="142"/>
      <c r="I200" s="142"/>
      <c r="J200" s="142"/>
      <c r="K200" s="142"/>
    </row>
    <row r="201" spans="6:11">
      <c r="F201" s="142"/>
      <c r="G201" s="142"/>
      <c r="H201" s="142"/>
      <c r="I201" s="142"/>
      <c r="J201" s="142"/>
      <c r="K201" s="142"/>
    </row>
    <row r="202" spans="6:11">
      <c r="F202" s="142"/>
      <c r="G202" s="142"/>
      <c r="H202" s="142"/>
      <c r="I202" s="142"/>
      <c r="J202" s="142"/>
      <c r="K202" s="142"/>
    </row>
    <row r="203" spans="6:11">
      <c r="F203" s="142"/>
      <c r="G203" s="142"/>
      <c r="H203" s="142"/>
      <c r="I203" s="142"/>
      <c r="J203" s="142"/>
      <c r="K203" s="142"/>
    </row>
    <row r="204" spans="6:11">
      <c r="F204" s="142"/>
      <c r="G204" s="142"/>
      <c r="H204" s="142"/>
      <c r="I204" s="142"/>
      <c r="J204" s="142"/>
      <c r="K204" s="142"/>
    </row>
    <row r="205" spans="6:11">
      <c r="F205" s="142"/>
      <c r="G205" s="142"/>
      <c r="H205" s="142"/>
      <c r="I205" s="142"/>
      <c r="J205" s="142"/>
      <c r="K205" s="142"/>
    </row>
    <row r="206" spans="6:11">
      <c r="F206" s="142"/>
      <c r="G206" s="142"/>
      <c r="H206" s="142"/>
      <c r="I206" s="142"/>
      <c r="J206" s="142"/>
      <c r="K206" s="142"/>
    </row>
    <row r="207" spans="6:11">
      <c r="F207" s="142"/>
      <c r="G207" s="142"/>
      <c r="H207" s="142"/>
      <c r="I207" s="142"/>
      <c r="J207" s="142"/>
      <c r="K207" s="142"/>
    </row>
    <row r="208" spans="6:11">
      <c r="F208" s="142"/>
      <c r="G208" s="142"/>
      <c r="H208" s="142"/>
      <c r="I208" s="142"/>
      <c r="J208" s="142"/>
      <c r="K208" s="142"/>
    </row>
    <row r="209" spans="6:11">
      <c r="F209" s="142"/>
      <c r="G209" s="142"/>
      <c r="H209" s="142"/>
      <c r="I209" s="142"/>
      <c r="J209" s="142"/>
      <c r="K209" s="142"/>
    </row>
    <row r="210" spans="6:11">
      <c r="F210" s="142"/>
      <c r="G210" s="142"/>
      <c r="H210" s="142"/>
      <c r="I210" s="142"/>
      <c r="J210" s="142"/>
      <c r="K210" s="142"/>
    </row>
    <row r="211" spans="6:11">
      <c r="F211" s="142"/>
      <c r="G211" s="142"/>
      <c r="H211" s="142"/>
      <c r="I211" s="142"/>
      <c r="J211" s="142"/>
      <c r="K211" s="142"/>
    </row>
    <row r="212" spans="6:11">
      <c r="F212" s="142"/>
      <c r="G212" s="142"/>
      <c r="H212" s="142"/>
      <c r="I212" s="142"/>
      <c r="J212" s="142"/>
      <c r="K212" s="142"/>
    </row>
    <row r="213" spans="6:11">
      <c r="F213" s="142"/>
      <c r="G213" s="142"/>
      <c r="H213" s="142"/>
      <c r="I213" s="142"/>
      <c r="J213" s="142"/>
      <c r="K213" s="142"/>
    </row>
    <row r="214" spans="6:11">
      <c r="F214" s="142"/>
      <c r="G214" s="142"/>
      <c r="H214" s="142"/>
      <c r="I214" s="142"/>
      <c r="J214" s="142"/>
      <c r="K214" s="142"/>
    </row>
    <row r="215" spans="6:11">
      <c r="F215" s="142"/>
      <c r="G215" s="142"/>
      <c r="H215" s="142"/>
      <c r="I215" s="142"/>
      <c r="J215" s="142"/>
      <c r="K215" s="142"/>
    </row>
    <row r="216" spans="6:11">
      <c r="F216" s="142"/>
      <c r="G216" s="142"/>
      <c r="H216" s="142"/>
      <c r="I216" s="142"/>
      <c r="J216" s="142"/>
      <c r="K216" s="142"/>
    </row>
    <row r="217" spans="6:11">
      <c r="F217" s="142"/>
      <c r="G217" s="142"/>
      <c r="H217" s="142"/>
      <c r="I217" s="142"/>
      <c r="J217" s="142"/>
      <c r="K217" s="142"/>
    </row>
    <row r="218" spans="6:11">
      <c r="F218" s="142"/>
      <c r="G218" s="142"/>
      <c r="H218" s="142"/>
      <c r="I218" s="142"/>
      <c r="J218" s="142"/>
      <c r="K218" s="142"/>
    </row>
    <row r="219" spans="6:11">
      <c r="F219" s="142"/>
      <c r="G219" s="142"/>
      <c r="H219" s="142"/>
      <c r="I219" s="142"/>
      <c r="J219" s="142"/>
      <c r="K219" s="142"/>
    </row>
    <row r="220" spans="6:11">
      <c r="F220" s="142"/>
      <c r="G220" s="142"/>
      <c r="H220" s="142"/>
      <c r="I220" s="142"/>
      <c r="J220" s="142"/>
      <c r="K220" s="142"/>
    </row>
    <row r="221" spans="6:11">
      <c r="F221" s="142"/>
      <c r="G221" s="142"/>
      <c r="H221" s="142"/>
      <c r="I221" s="142"/>
      <c r="J221" s="142"/>
      <c r="K221" s="142"/>
    </row>
    <row r="222" spans="6:11">
      <c r="F222" s="142"/>
      <c r="G222" s="142"/>
      <c r="H222" s="142"/>
      <c r="I222" s="142"/>
      <c r="J222" s="142"/>
      <c r="K222" s="142"/>
    </row>
    <row r="223" spans="6:11">
      <c r="F223" s="142"/>
      <c r="G223" s="142"/>
      <c r="H223" s="142"/>
      <c r="I223" s="142"/>
      <c r="J223" s="142"/>
      <c r="K223" s="142"/>
    </row>
    <row r="224" spans="6:11">
      <c r="F224" s="142"/>
      <c r="G224" s="142"/>
      <c r="H224" s="142"/>
      <c r="I224" s="142"/>
      <c r="J224" s="142"/>
      <c r="K224" s="142"/>
    </row>
    <row r="225" spans="6:11">
      <c r="F225" s="142"/>
      <c r="G225" s="142"/>
      <c r="H225" s="142"/>
      <c r="I225" s="142"/>
      <c r="J225" s="142"/>
      <c r="K225" s="142"/>
    </row>
    <row r="226" spans="6:11">
      <c r="F226" s="142"/>
      <c r="G226" s="142"/>
      <c r="H226" s="142"/>
      <c r="I226" s="142"/>
      <c r="J226" s="142"/>
      <c r="K226" s="142"/>
    </row>
    <row r="227" spans="6:11">
      <c r="F227" s="142"/>
      <c r="G227" s="142"/>
      <c r="H227" s="142"/>
      <c r="I227" s="142"/>
      <c r="J227" s="142"/>
      <c r="K227" s="142"/>
    </row>
    <row r="228" spans="6:11">
      <c r="F228" s="142"/>
      <c r="G228" s="142"/>
      <c r="H228" s="142"/>
      <c r="I228" s="142"/>
      <c r="J228" s="142"/>
      <c r="K228" s="142"/>
    </row>
    <row r="229" spans="6:11">
      <c r="F229" s="142"/>
      <c r="G229" s="142"/>
      <c r="H229" s="142"/>
      <c r="I229" s="142"/>
      <c r="J229" s="142"/>
      <c r="K229" s="142"/>
    </row>
    <row r="230" spans="6:11">
      <c r="F230" s="142"/>
      <c r="G230" s="142"/>
      <c r="H230" s="142"/>
      <c r="I230" s="142"/>
      <c r="J230" s="142"/>
      <c r="K230" s="142"/>
    </row>
    <row r="231" spans="6:11">
      <c r="F231" s="142"/>
      <c r="G231" s="142"/>
      <c r="H231" s="142"/>
      <c r="I231" s="142"/>
      <c r="J231" s="142"/>
      <c r="K231" s="142"/>
    </row>
    <row r="232" spans="6:11">
      <c r="F232" s="142"/>
      <c r="G232" s="142"/>
      <c r="H232" s="142"/>
      <c r="I232" s="142"/>
      <c r="J232" s="142"/>
      <c r="K232" s="142"/>
    </row>
    <row r="233" spans="6:11">
      <c r="F233" s="142"/>
      <c r="G233" s="142"/>
      <c r="H233" s="142"/>
      <c r="I233" s="142"/>
      <c r="J233" s="142"/>
      <c r="K233" s="142"/>
    </row>
    <row r="234" spans="6:11">
      <c r="F234" s="142"/>
      <c r="G234" s="142"/>
      <c r="H234" s="142"/>
      <c r="I234" s="142"/>
      <c r="J234" s="142"/>
      <c r="K234" s="142"/>
    </row>
    <row r="235" spans="6:11">
      <c r="F235" s="142"/>
      <c r="G235" s="142"/>
      <c r="H235" s="142"/>
      <c r="I235" s="142"/>
      <c r="J235" s="142"/>
      <c r="K235" s="142"/>
    </row>
    <row r="236" spans="6:11">
      <c r="F236" s="142"/>
      <c r="G236" s="142"/>
      <c r="H236" s="142"/>
      <c r="I236" s="142"/>
      <c r="J236" s="142"/>
      <c r="K236" s="142"/>
    </row>
    <row r="237" spans="6:11">
      <c r="F237" s="142"/>
      <c r="G237" s="142"/>
      <c r="H237" s="142"/>
      <c r="I237" s="142"/>
      <c r="J237" s="142"/>
      <c r="K237" s="142"/>
    </row>
    <row r="238" spans="6:11">
      <c r="F238" s="142"/>
      <c r="G238" s="142"/>
      <c r="H238" s="142"/>
      <c r="I238" s="142"/>
      <c r="J238" s="142"/>
      <c r="K238" s="142"/>
    </row>
    <row r="239" spans="6:11">
      <c r="F239" s="142"/>
      <c r="G239" s="142"/>
      <c r="H239" s="142"/>
      <c r="I239" s="142"/>
      <c r="J239" s="142"/>
      <c r="K239" s="142"/>
    </row>
    <row r="240" spans="6:11">
      <c r="F240" s="142"/>
      <c r="G240" s="142"/>
      <c r="H240" s="142"/>
      <c r="I240" s="142"/>
      <c r="J240" s="142"/>
      <c r="K240" s="142"/>
    </row>
    <row r="241" spans="6:11">
      <c r="F241" s="142"/>
      <c r="G241" s="142"/>
      <c r="H241" s="142"/>
      <c r="I241" s="142"/>
      <c r="J241" s="142"/>
      <c r="K241" s="142"/>
    </row>
    <row r="242" spans="6:11">
      <c r="F242" s="142"/>
      <c r="G242" s="142"/>
      <c r="H242" s="142"/>
      <c r="I242" s="142"/>
      <c r="J242" s="142"/>
      <c r="K242" s="142"/>
    </row>
    <row r="243" spans="6:11">
      <c r="F243" s="142"/>
      <c r="G243" s="142"/>
      <c r="H243" s="142"/>
      <c r="I243" s="142"/>
      <c r="J243" s="142"/>
      <c r="K243" s="142"/>
    </row>
    <row r="244" spans="6:11">
      <c r="F244" s="142"/>
      <c r="G244" s="142"/>
      <c r="H244" s="142"/>
      <c r="I244" s="142"/>
      <c r="J244" s="142"/>
      <c r="K244" s="142"/>
    </row>
    <row r="245" spans="6:11">
      <c r="F245" s="142"/>
      <c r="G245" s="142"/>
      <c r="H245" s="142"/>
      <c r="I245" s="142"/>
      <c r="J245" s="142"/>
      <c r="K245" s="142"/>
    </row>
    <row r="246" spans="6:11">
      <c r="F246" s="142"/>
      <c r="G246" s="142"/>
      <c r="H246" s="142"/>
      <c r="I246" s="142"/>
      <c r="J246" s="142"/>
      <c r="K246" s="142"/>
    </row>
    <row r="247" spans="6:11">
      <c r="F247" s="142"/>
      <c r="G247" s="142"/>
      <c r="H247" s="142"/>
      <c r="I247" s="142"/>
      <c r="J247" s="142"/>
      <c r="K247" s="142"/>
    </row>
    <row r="248" spans="6:11">
      <c r="F248" s="142"/>
      <c r="G248" s="142"/>
      <c r="H248" s="142"/>
      <c r="I248" s="142"/>
      <c r="J248" s="142"/>
      <c r="K248" s="142"/>
    </row>
    <row r="249" spans="6:11">
      <c r="F249" s="142"/>
      <c r="G249" s="142"/>
      <c r="H249" s="142"/>
      <c r="I249" s="142"/>
      <c r="J249" s="142"/>
      <c r="K249" s="142"/>
    </row>
    <row r="250" spans="6:11">
      <c r="F250" s="142"/>
      <c r="G250" s="142"/>
      <c r="H250" s="142"/>
      <c r="I250" s="142"/>
      <c r="J250" s="142"/>
      <c r="K250" s="142"/>
    </row>
    <row r="251" spans="6:11">
      <c r="F251" s="142"/>
      <c r="G251" s="142"/>
      <c r="H251" s="142"/>
      <c r="I251" s="142"/>
      <c r="J251" s="142"/>
      <c r="K251" s="142"/>
    </row>
    <row r="252" spans="6:11">
      <c r="F252" s="142"/>
      <c r="G252" s="142"/>
      <c r="H252" s="142"/>
      <c r="I252" s="142"/>
      <c r="J252" s="142"/>
      <c r="K252" s="142"/>
    </row>
    <row r="253" spans="6:11">
      <c r="F253" s="142"/>
      <c r="G253" s="142"/>
      <c r="H253" s="142"/>
      <c r="I253" s="142"/>
      <c r="J253" s="142"/>
      <c r="K253" s="142"/>
    </row>
    <row r="254" spans="6:11">
      <c r="F254" s="142"/>
      <c r="G254" s="142"/>
      <c r="H254" s="142"/>
      <c r="I254" s="142"/>
      <c r="J254" s="142"/>
      <c r="K254" s="142"/>
    </row>
    <row r="255" spans="6:11">
      <c r="F255" s="142"/>
      <c r="G255" s="142"/>
      <c r="H255" s="142"/>
      <c r="I255" s="142"/>
      <c r="J255" s="142"/>
      <c r="K255" s="142"/>
    </row>
    <row r="256" spans="6:11">
      <c r="F256" s="142"/>
      <c r="G256" s="142"/>
      <c r="H256" s="142"/>
      <c r="I256" s="142"/>
      <c r="J256" s="142"/>
      <c r="K256" s="142"/>
    </row>
    <row r="257" spans="6:11">
      <c r="F257" s="142"/>
      <c r="G257" s="142"/>
      <c r="H257" s="142"/>
      <c r="I257" s="142"/>
      <c r="J257" s="142"/>
      <c r="K257" s="142"/>
    </row>
    <row r="258" spans="6:11">
      <c r="F258" s="142"/>
      <c r="G258" s="142"/>
      <c r="H258" s="142"/>
      <c r="I258" s="142"/>
      <c r="J258" s="142"/>
      <c r="K258" s="142"/>
    </row>
    <row r="259" spans="6:11">
      <c r="F259" s="142"/>
      <c r="G259" s="142"/>
      <c r="H259" s="142"/>
      <c r="I259" s="142"/>
      <c r="J259" s="142"/>
      <c r="K259" s="142"/>
    </row>
    <row r="260" spans="6:11">
      <c r="F260" s="142"/>
      <c r="G260" s="142"/>
      <c r="H260" s="142"/>
      <c r="I260" s="142"/>
      <c r="J260" s="142"/>
      <c r="K260" s="142"/>
    </row>
    <row r="261" spans="6:11">
      <c r="F261" s="142"/>
      <c r="G261" s="142"/>
      <c r="H261" s="142"/>
      <c r="I261" s="142"/>
      <c r="J261" s="142"/>
      <c r="K261" s="142"/>
    </row>
    <row r="262" spans="6:11">
      <c r="F262" s="142"/>
      <c r="G262" s="142"/>
      <c r="H262" s="142"/>
      <c r="I262" s="142"/>
      <c r="J262" s="142"/>
      <c r="K262" s="142"/>
    </row>
    <row r="263" spans="6:11">
      <c r="F263" s="142"/>
      <c r="G263" s="142"/>
      <c r="H263" s="142"/>
      <c r="I263" s="142"/>
      <c r="J263" s="142"/>
      <c r="K263" s="142"/>
    </row>
    <row r="264" spans="6:11">
      <c r="F264" s="142"/>
      <c r="G264" s="142"/>
      <c r="H264" s="142"/>
      <c r="I264" s="142"/>
      <c r="J264" s="142"/>
      <c r="K264" s="142"/>
    </row>
    <row r="265" spans="6:11">
      <c r="F265" s="142"/>
      <c r="G265" s="142"/>
      <c r="H265" s="142"/>
      <c r="I265" s="142"/>
      <c r="J265" s="142"/>
      <c r="K265" s="142"/>
    </row>
    <row r="266" spans="6:11">
      <c r="F266" s="142"/>
      <c r="G266" s="142"/>
      <c r="H266" s="142"/>
      <c r="I266" s="142"/>
      <c r="J266" s="142"/>
      <c r="K266" s="142"/>
    </row>
    <row r="267" spans="6:11">
      <c r="F267" s="142"/>
      <c r="G267" s="142"/>
      <c r="H267" s="142"/>
      <c r="I267" s="142"/>
      <c r="J267" s="142"/>
      <c r="K267" s="142"/>
    </row>
    <row r="268" spans="6:11">
      <c r="F268" s="142"/>
      <c r="G268" s="142"/>
      <c r="H268" s="142"/>
      <c r="I268" s="142"/>
      <c r="J268" s="142"/>
      <c r="K268" s="142"/>
    </row>
    <row r="269" spans="6:11">
      <c r="F269" s="142"/>
      <c r="G269" s="142"/>
      <c r="H269" s="142"/>
      <c r="I269" s="142"/>
      <c r="J269" s="142"/>
      <c r="K269" s="142"/>
    </row>
    <row r="270" spans="6:11">
      <c r="F270" s="142"/>
      <c r="G270" s="142"/>
      <c r="H270" s="142"/>
      <c r="I270" s="142"/>
      <c r="J270" s="142"/>
      <c r="K270" s="142"/>
    </row>
    <row r="271" spans="6:11">
      <c r="F271" s="142"/>
      <c r="G271" s="142"/>
      <c r="H271" s="142"/>
      <c r="I271" s="142"/>
      <c r="J271" s="142"/>
      <c r="K271" s="142"/>
    </row>
    <row r="272" spans="6:11">
      <c r="F272" s="142"/>
      <c r="G272" s="142"/>
      <c r="H272" s="142"/>
      <c r="I272" s="142"/>
      <c r="J272" s="142"/>
      <c r="K272" s="142"/>
    </row>
    <row r="273" spans="6:11">
      <c r="F273" s="142"/>
      <c r="G273" s="142"/>
      <c r="H273" s="142"/>
      <c r="I273" s="142"/>
      <c r="J273" s="142"/>
      <c r="K273" s="142"/>
    </row>
    <row r="274" spans="6:11">
      <c r="F274" s="142"/>
      <c r="G274" s="142"/>
      <c r="H274" s="142"/>
      <c r="I274" s="142"/>
      <c r="J274" s="142"/>
      <c r="K274" s="142"/>
    </row>
    <row r="275" spans="6:11">
      <c r="F275" s="142"/>
      <c r="G275" s="142"/>
      <c r="H275" s="142"/>
      <c r="I275" s="142"/>
      <c r="J275" s="142"/>
      <c r="K275" s="142"/>
    </row>
    <row r="276" spans="6:11">
      <c r="F276" s="142"/>
      <c r="G276" s="142"/>
      <c r="H276" s="142"/>
      <c r="I276" s="142"/>
      <c r="J276" s="142"/>
      <c r="K276" s="142"/>
    </row>
    <row r="277" spans="6:11">
      <c r="F277" s="142"/>
      <c r="G277" s="142"/>
      <c r="H277" s="142"/>
      <c r="I277" s="142"/>
      <c r="J277" s="142"/>
      <c r="K277" s="142"/>
    </row>
    <row r="278" spans="6:11">
      <c r="F278" s="142"/>
      <c r="G278" s="142"/>
      <c r="H278" s="142"/>
      <c r="I278" s="142"/>
      <c r="J278" s="142"/>
      <c r="K278" s="142"/>
    </row>
    <row r="279" spans="6:11">
      <c r="F279" s="142"/>
      <c r="G279" s="142"/>
      <c r="H279" s="142"/>
      <c r="I279" s="142"/>
      <c r="J279" s="142"/>
      <c r="K279" s="142"/>
    </row>
    <row r="280" spans="6:11">
      <c r="F280" s="142"/>
      <c r="G280" s="142"/>
      <c r="H280" s="142"/>
      <c r="I280" s="142"/>
      <c r="J280" s="142"/>
      <c r="K280" s="142"/>
    </row>
    <row r="281" spans="6:11">
      <c r="F281" s="142"/>
      <c r="G281" s="142"/>
      <c r="H281" s="142"/>
      <c r="I281" s="142"/>
      <c r="J281" s="142"/>
      <c r="K281" s="142"/>
    </row>
    <row r="282" spans="6:11">
      <c r="F282" s="142"/>
      <c r="G282" s="142"/>
      <c r="H282" s="142"/>
      <c r="I282" s="142"/>
      <c r="J282" s="142"/>
      <c r="K282" s="142"/>
    </row>
    <row r="283" spans="6:11">
      <c r="F283" s="142"/>
      <c r="G283" s="142"/>
      <c r="H283" s="142"/>
      <c r="I283" s="142"/>
      <c r="J283" s="142"/>
      <c r="K283" s="142"/>
    </row>
    <row r="284" spans="6:11">
      <c r="F284" s="142"/>
      <c r="G284" s="142"/>
      <c r="H284" s="142"/>
      <c r="I284" s="142"/>
      <c r="J284" s="142"/>
      <c r="K284" s="142"/>
    </row>
    <row r="285" spans="6:11">
      <c r="F285" s="142"/>
      <c r="G285" s="142"/>
      <c r="H285" s="142"/>
      <c r="I285" s="142"/>
      <c r="J285" s="142"/>
      <c r="K285" s="142"/>
    </row>
    <row r="286" spans="6:11">
      <c r="F286" s="142"/>
      <c r="G286" s="142"/>
      <c r="H286" s="142"/>
      <c r="I286" s="142"/>
      <c r="J286" s="142"/>
      <c r="K286" s="142"/>
    </row>
    <row r="287" spans="6:11">
      <c r="F287" s="142"/>
      <c r="G287" s="142"/>
      <c r="H287" s="142"/>
      <c r="I287" s="142"/>
      <c r="J287" s="142"/>
      <c r="K287" s="142"/>
    </row>
    <row r="288" spans="6:11">
      <c r="F288" s="142"/>
      <c r="G288" s="142"/>
      <c r="H288" s="142"/>
      <c r="I288" s="142"/>
      <c r="J288" s="142"/>
      <c r="K288" s="142"/>
    </row>
    <row r="289" spans="6:11">
      <c r="F289" s="142"/>
      <c r="G289" s="142"/>
      <c r="H289" s="142"/>
      <c r="I289" s="142"/>
      <c r="J289" s="142"/>
      <c r="K289" s="142"/>
    </row>
    <row r="290" spans="6:11">
      <c r="F290" s="142"/>
      <c r="G290" s="142"/>
      <c r="H290" s="142"/>
      <c r="I290" s="142"/>
      <c r="J290" s="142"/>
      <c r="K290" s="142"/>
    </row>
    <row r="291" spans="6:11">
      <c r="F291" s="142"/>
      <c r="G291" s="142"/>
      <c r="H291" s="142"/>
      <c r="I291" s="142"/>
      <c r="J291" s="142"/>
      <c r="K291" s="142"/>
    </row>
    <row r="292" spans="6:11">
      <c r="F292" s="142"/>
      <c r="G292" s="142"/>
      <c r="H292" s="142"/>
      <c r="I292" s="142"/>
      <c r="J292" s="142"/>
      <c r="K292" s="142"/>
    </row>
    <row r="293" spans="6:11">
      <c r="F293" s="142"/>
      <c r="G293" s="142"/>
      <c r="H293" s="142"/>
      <c r="I293" s="142"/>
      <c r="J293" s="142"/>
      <c r="K293" s="142"/>
    </row>
    <row r="294" spans="6:11">
      <c r="F294" s="142"/>
      <c r="G294" s="142"/>
      <c r="H294" s="142"/>
      <c r="I294" s="142"/>
      <c r="J294" s="142"/>
      <c r="K294" s="142"/>
    </row>
    <row r="295" spans="6:11">
      <c r="F295" s="142"/>
      <c r="G295" s="142"/>
      <c r="H295" s="142"/>
      <c r="I295" s="142"/>
      <c r="J295" s="142"/>
      <c r="K295" s="142"/>
    </row>
    <row r="296" spans="6:11">
      <c r="F296" s="142"/>
      <c r="G296" s="142"/>
      <c r="H296" s="142"/>
      <c r="I296" s="142"/>
      <c r="J296" s="142"/>
      <c r="K296" s="142"/>
    </row>
    <row r="297" spans="6:11">
      <c r="F297" s="142"/>
      <c r="G297" s="142"/>
      <c r="H297" s="142"/>
      <c r="I297" s="142"/>
      <c r="J297" s="142"/>
      <c r="K297" s="142"/>
    </row>
    <row r="298" spans="6:11">
      <c r="F298" s="142"/>
      <c r="G298" s="142"/>
      <c r="H298" s="142"/>
      <c r="I298" s="142"/>
      <c r="J298" s="142"/>
      <c r="K298" s="142"/>
    </row>
    <row r="299" spans="6:11">
      <c r="F299" s="142"/>
      <c r="G299" s="142"/>
      <c r="H299" s="142"/>
      <c r="I299" s="142"/>
      <c r="J299" s="142"/>
      <c r="K299" s="142"/>
    </row>
    <row r="300" spans="6:11">
      <c r="F300" s="142"/>
      <c r="G300" s="142"/>
      <c r="H300" s="142"/>
      <c r="I300" s="142"/>
      <c r="J300" s="142"/>
      <c r="K300" s="142"/>
    </row>
    <row r="301" spans="6:11">
      <c r="F301" s="142"/>
      <c r="G301" s="142"/>
      <c r="H301" s="142"/>
      <c r="I301" s="142"/>
      <c r="J301" s="142"/>
      <c r="K301" s="142"/>
    </row>
    <row r="302" spans="6:11">
      <c r="F302" s="142"/>
      <c r="G302" s="142"/>
      <c r="H302" s="142"/>
      <c r="I302" s="142"/>
      <c r="J302" s="142"/>
      <c r="K302" s="142"/>
    </row>
    <row r="303" spans="6:11">
      <c r="F303" s="142"/>
      <c r="G303" s="142"/>
      <c r="H303" s="142"/>
      <c r="I303" s="142"/>
      <c r="J303" s="142"/>
      <c r="K303" s="142"/>
    </row>
    <row r="304" spans="6:11">
      <c r="F304" s="142"/>
      <c r="G304" s="142"/>
      <c r="H304" s="142"/>
      <c r="I304" s="142"/>
      <c r="J304" s="142"/>
      <c r="K304" s="142"/>
    </row>
    <row r="305" spans="6:11">
      <c r="F305" s="142"/>
      <c r="G305" s="142"/>
      <c r="H305" s="142"/>
      <c r="I305" s="142"/>
      <c r="J305" s="142"/>
      <c r="K305" s="142"/>
    </row>
    <row r="306" spans="6:11">
      <c r="F306" s="142"/>
      <c r="G306" s="142"/>
      <c r="H306" s="142"/>
      <c r="I306" s="142"/>
      <c r="J306" s="142"/>
      <c r="K306" s="142"/>
    </row>
    <row r="307" spans="6:11">
      <c r="F307" s="142"/>
      <c r="G307" s="142"/>
      <c r="H307" s="142"/>
      <c r="I307" s="142"/>
      <c r="J307" s="142"/>
      <c r="K307" s="142"/>
    </row>
    <row r="308" spans="6:11">
      <c r="F308" s="142"/>
      <c r="G308" s="142"/>
      <c r="H308" s="142"/>
      <c r="I308" s="142"/>
      <c r="J308" s="142"/>
      <c r="K308" s="142"/>
    </row>
    <row r="309" spans="6:11">
      <c r="F309" s="142"/>
      <c r="G309" s="142"/>
      <c r="H309" s="142"/>
      <c r="I309" s="142"/>
      <c r="J309" s="142"/>
      <c r="K309" s="142"/>
    </row>
    <row r="310" spans="6:11">
      <c r="F310" s="142"/>
      <c r="G310" s="142"/>
      <c r="H310" s="142"/>
      <c r="I310" s="142"/>
      <c r="J310" s="142"/>
      <c r="K310" s="142"/>
    </row>
    <row r="311" spans="6:11">
      <c r="F311" s="142"/>
      <c r="G311" s="142"/>
      <c r="H311" s="142"/>
      <c r="I311" s="142"/>
      <c r="J311" s="142"/>
      <c r="K311" s="142"/>
    </row>
    <row r="312" spans="6:11">
      <c r="F312" s="142"/>
      <c r="G312" s="142"/>
      <c r="H312" s="142"/>
      <c r="I312" s="142"/>
      <c r="J312" s="142"/>
      <c r="K312" s="142"/>
    </row>
    <row r="313" spans="6:11">
      <c r="F313" s="142"/>
      <c r="G313" s="142"/>
      <c r="H313" s="142"/>
      <c r="I313" s="142"/>
      <c r="J313" s="142"/>
      <c r="K313" s="142"/>
    </row>
    <row r="314" spans="6:11">
      <c r="F314" s="142"/>
      <c r="G314" s="142"/>
      <c r="H314" s="142"/>
      <c r="I314" s="142"/>
      <c r="J314" s="142"/>
      <c r="K314" s="142"/>
    </row>
    <row r="315" spans="6:11">
      <c r="F315" s="142"/>
      <c r="G315" s="142"/>
      <c r="H315" s="142"/>
      <c r="I315" s="142"/>
      <c r="J315" s="142"/>
      <c r="K315" s="142"/>
    </row>
    <row r="316" spans="6:11">
      <c r="F316" s="142"/>
      <c r="G316" s="142"/>
      <c r="H316" s="142"/>
      <c r="I316" s="142"/>
      <c r="J316" s="142"/>
      <c r="K316" s="142"/>
    </row>
    <row r="317" spans="6:11">
      <c r="F317" s="142"/>
      <c r="G317" s="142"/>
      <c r="H317" s="142"/>
      <c r="I317" s="142"/>
      <c r="J317" s="142"/>
      <c r="K317" s="142"/>
    </row>
    <row r="318" spans="6:11">
      <c r="F318" s="142"/>
      <c r="G318" s="142"/>
      <c r="H318" s="142"/>
      <c r="I318" s="142"/>
      <c r="J318" s="142"/>
      <c r="K318" s="142"/>
    </row>
    <row r="319" spans="6:11">
      <c r="F319" s="142"/>
      <c r="G319" s="142"/>
      <c r="H319" s="142"/>
      <c r="I319" s="142"/>
      <c r="J319" s="142"/>
      <c r="K319" s="142"/>
    </row>
    <row r="320" spans="6:11">
      <c r="F320" s="142"/>
      <c r="G320" s="142"/>
      <c r="H320" s="142"/>
      <c r="I320" s="142"/>
      <c r="J320" s="142"/>
      <c r="K320" s="142"/>
    </row>
    <row r="321" spans="6:11">
      <c r="F321" s="142"/>
      <c r="G321" s="142"/>
      <c r="H321" s="142"/>
      <c r="I321" s="142"/>
      <c r="J321" s="142"/>
      <c r="K321" s="142"/>
    </row>
    <row r="322" spans="6:11">
      <c r="F322" s="142"/>
      <c r="G322" s="142"/>
      <c r="H322" s="142"/>
      <c r="I322" s="142"/>
      <c r="J322" s="142"/>
      <c r="K322" s="142"/>
    </row>
    <row r="323" spans="6:11">
      <c r="F323" s="142"/>
      <c r="G323" s="142"/>
      <c r="H323" s="142"/>
      <c r="I323" s="142"/>
      <c r="J323" s="142"/>
      <c r="K323" s="142"/>
    </row>
    <row r="324" spans="6:11">
      <c r="F324" s="142"/>
      <c r="G324" s="142"/>
      <c r="H324" s="142"/>
      <c r="I324" s="142"/>
      <c r="J324" s="142"/>
      <c r="K324" s="142"/>
    </row>
    <row r="325" spans="6:11">
      <c r="F325" s="142"/>
      <c r="G325" s="142"/>
      <c r="H325" s="142"/>
      <c r="I325" s="142"/>
      <c r="J325" s="142"/>
      <c r="K325" s="142"/>
    </row>
    <row r="326" spans="6:11">
      <c r="F326" s="142"/>
      <c r="G326" s="142"/>
      <c r="H326" s="142"/>
      <c r="I326" s="142"/>
      <c r="J326" s="142"/>
      <c r="K326" s="142"/>
    </row>
  </sheetData>
  <sheetProtection sheet="1" objects="1" scenarios="1" formatCells="0" formatColumns="0" formatRows="0" insertRows="0" deleteRows="0"/>
  <mergeCells count="1">
    <mergeCell ref="F4:K4"/>
  </mergeCells>
  <phoneticPr fontId="35" type="noConversion"/>
  <pageMargins left="0.39370078740157483" right="0.39370078740157483" top="0.51181102362204722" bottom="0.51181102362204722" header="0.31496062992125984" footer="0.31496062992125984"/>
  <pageSetup paperSize="9" scale="85" fitToHeight="4" orientation="landscape" r:id="rId1"/>
  <headerFooter>
    <oddFooter>&amp;L&amp;A&amp;R&amp;P/&amp;N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7"/>
  <sheetViews>
    <sheetView topLeftCell="C1" zoomScale="90" zoomScaleNormal="90" workbookViewId="0">
      <pane ySplit="7" topLeftCell="A230" activePane="bottomLeft" state="frozen"/>
      <selection activeCell="I51" sqref="I51"/>
      <selection pane="bottomLeft" activeCell="F266" sqref="F266"/>
    </sheetView>
  </sheetViews>
  <sheetFormatPr defaultColWidth="9.140625" defaultRowHeight="15"/>
  <cols>
    <col min="1" max="1" width="2.5703125" style="22" customWidth="1"/>
    <col min="2" max="2" width="5.28515625" style="22" customWidth="1"/>
    <col min="3" max="3" width="9.140625" style="22"/>
    <col min="4" max="4" width="68.85546875" style="22" customWidth="1"/>
    <col min="5" max="5" width="5" style="22" customWidth="1"/>
    <col min="6" max="6" width="13.5703125" style="22" customWidth="1"/>
    <col min="7" max="8" width="17.85546875" style="22" customWidth="1"/>
    <col min="9" max="9" width="17.28515625" style="22" customWidth="1"/>
    <col min="10" max="10" width="14" style="22" customWidth="1"/>
    <col min="11" max="11" width="14.140625" style="22" customWidth="1"/>
    <col min="12" max="12" width="9" style="22" hidden="1" customWidth="1"/>
    <col min="13" max="13" width="12.5703125" style="22" hidden="1" customWidth="1"/>
    <col min="14" max="14" width="11.85546875" style="22" hidden="1" customWidth="1"/>
    <col min="15" max="16384" width="9.140625" style="22"/>
  </cols>
  <sheetData>
    <row r="1" spans="1:14" ht="18.75">
      <c r="B1" s="148" t="str">
        <f>'Α1 Συνοπτ Προϋπολογισμος'!A1</f>
        <v>ΔΗΜΟΣ ………………………..</v>
      </c>
      <c r="D1" s="22" t="s">
        <v>777</v>
      </c>
    </row>
    <row r="2" spans="1:14" ht="18.75">
      <c r="B2" s="148" t="str">
        <f>'Α1 Συνοπτ Προϋπολογισμος'!A2</f>
        <v>Προϋπολογισμός για το έτος 2018 και ΜΔΠ 2018-2020</v>
      </c>
    </row>
    <row r="3" spans="1:14" ht="18.75">
      <c r="B3" s="103" t="s">
        <v>252</v>
      </c>
    </row>
    <row r="4" spans="1:14">
      <c r="F4" s="392" t="s">
        <v>240</v>
      </c>
      <c r="G4" s="393"/>
      <c r="H4" s="393"/>
      <c r="I4" s="393"/>
      <c r="J4" s="393"/>
      <c r="K4" s="394"/>
    </row>
    <row r="5" spans="1:14" ht="108.75">
      <c r="A5" s="104" t="s">
        <v>115</v>
      </c>
      <c r="E5" s="105" t="s">
        <v>219</v>
      </c>
      <c r="F5" s="27" t="s">
        <v>30</v>
      </c>
      <c r="G5" s="28" t="s">
        <v>292</v>
      </c>
      <c r="H5" s="28" t="s">
        <v>722</v>
      </c>
      <c r="I5" s="27" t="s">
        <v>29</v>
      </c>
      <c r="J5" s="27" t="s">
        <v>101</v>
      </c>
      <c r="K5" s="27" t="s">
        <v>101</v>
      </c>
      <c r="L5" s="104" t="s">
        <v>106</v>
      </c>
      <c r="M5" s="104" t="s">
        <v>119</v>
      </c>
      <c r="N5" s="104" t="s">
        <v>120</v>
      </c>
    </row>
    <row r="6" spans="1:14" ht="16.5">
      <c r="B6" s="150"/>
      <c r="C6" s="150"/>
      <c r="E6" s="151"/>
      <c r="F6" s="27">
        <v>2016</v>
      </c>
      <c r="G6" s="27">
        <v>2017</v>
      </c>
      <c r="H6" s="382">
        <v>2017</v>
      </c>
      <c r="I6" s="27">
        <v>2018</v>
      </c>
      <c r="J6" s="27">
        <v>2019</v>
      </c>
      <c r="K6" s="27">
        <v>2020</v>
      </c>
    </row>
    <row r="7" spans="1:14" ht="16.5">
      <c r="B7" s="150"/>
      <c r="C7" s="150"/>
      <c r="D7" s="152"/>
      <c r="E7" s="152"/>
      <c r="F7" s="27" t="s">
        <v>100</v>
      </c>
      <c r="G7" s="27" t="s">
        <v>100</v>
      </c>
      <c r="H7" s="27" t="s">
        <v>100</v>
      </c>
      <c r="I7" s="27" t="s">
        <v>100</v>
      </c>
      <c r="J7" s="27" t="s">
        <v>100</v>
      </c>
      <c r="K7" s="27" t="s">
        <v>100</v>
      </c>
      <c r="L7" s="152"/>
      <c r="M7" s="152"/>
      <c r="N7" s="152"/>
    </row>
    <row r="8" spans="1:14">
      <c r="A8" s="78"/>
      <c r="B8" s="153" t="s">
        <v>254</v>
      </c>
      <c r="C8" s="77"/>
      <c r="D8" s="133"/>
      <c r="E8" s="129"/>
      <c r="F8" s="154"/>
      <c r="G8" s="154"/>
      <c r="H8" s="154"/>
      <c r="I8" s="154"/>
      <c r="J8" s="154"/>
      <c r="K8" s="154"/>
      <c r="L8" s="133"/>
      <c r="M8" s="133"/>
      <c r="N8" s="133"/>
    </row>
    <row r="9" spans="1:14">
      <c r="A9" s="78"/>
      <c r="B9" s="155" t="s">
        <v>159</v>
      </c>
      <c r="C9" s="132" t="s">
        <v>15</v>
      </c>
      <c r="D9" s="129"/>
      <c r="E9" s="129"/>
      <c r="F9" s="112"/>
      <c r="G9" s="112"/>
      <c r="H9" s="112"/>
      <c r="I9" s="112"/>
      <c r="J9" s="112"/>
      <c r="K9" s="112"/>
      <c r="L9" s="129"/>
      <c r="M9" s="129"/>
      <c r="N9" s="129"/>
    </row>
    <row r="10" spans="1:14">
      <c r="A10" s="78"/>
      <c r="B10" s="77"/>
      <c r="C10" s="155" t="s">
        <v>160</v>
      </c>
      <c r="D10" s="156" t="s">
        <v>486</v>
      </c>
      <c r="E10" s="120"/>
      <c r="F10" s="112"/>
      <c r="G10" s="112"/>
      <c r="H10" s="112"/>
      <c r="I10" s="112"/>
      <c r="J10" s="112"/>
      <c r="K10" s="112"/>
      <c r="L10" s="133"/>
      <c r="M10" s="133"/>
      <c r="N10" s="133"/>
    </row>
    <row r="11" spans="1:14">
      <c r="A11" s="78"/>
      <c r="B11" s="77"/>
      <c r="C11" s="77"/>
      <c r="D11" s="157" t="s">
        <v>358</v>
      </c>
      <c r="E11" s="136"/>
      <c r="F11" s="112">
        <v>35000</v>
      </c>
      <c r="G11" s="112">
        <v>35000</v>
      </c>
      <c r="H11" s="112">
        <v>37513.629999999997</v>
      </c>
      <c r="I11" s="112">
        <v>37513.629999999997</v>
      </c>
      <c r="J11" s="112">
        <v>37514</v>
      </c>
      <c r="K11" s="112">
        <v>37514</v>
      </c>
      <c r="L11" s="129"/>
      <c r="M11" s="129"/>
      <c r="N11" s="129"/>
    </row>
    <row r="12" spans="1:14">
      <c r="A12" s="78"/>
      <c r="B12" s="77"/>
      <c r="C12" s="77"/>
      <c r="D12" s="78" t="s">
        <v>359</v>
      </c>
      <c r="E12" s="136"/>
      <c r="F12" s="112">
        <v>39079</v>
      </c>
      <c r="G12" s="112">
        <v>50000</v>
      </c>
      <c r="H12" s="112">
        <v>56270.400000000001</v>
      </c>
      <c r="I12" s="112">
        <v>56270.5</v>
      </c>
      <c r="J12" s="112">
        <v>56270.5</v>
      </c>
      <c r="K12" s="112">
        <v>56270.5</v>
      </c>
      <c r="L12" s="129"/>
      <c r="M12" s="129"/>
      <c r="N12" s="129"/>
    </row>
    <row r="13" spans="1:14">
      <c r="A13" s="78"/>
      <c r="B13" s="77"/>
      <c r="C13" s="77"/>
      <c r="D13" s="158" t="s">
        <v>360</v>
      </c>
      <c r="E13" s="129"/>
      <c r="F13" s="112">
        <v>18000</v>
      </c>
      <c r="G13" s="112">
        <v>18000</v>
      </c>
      <c r="H13" s="112">
        <v>16812</v>
      </c>
      <c r="I13" s="112">
        <v>16812</v>
      </c>
      <c r="J13" s="112">
        <v>16812</v>
      </c>
      <c r="K13" s="112">
        <v>16812</v>
      </c>
      <c r="L13" s="129"/>
      <c r="M13" s="129"/>
      <c r="N13" s="129"/>
    </row>
    <row r="14" spans="1:14">
      <c r="A14" s="78"/>
      <c r="B14" s="77"/>
      <c r="C14" s="77"/>
      <c r="D14" s="159" t="s">
        <v>454</v>
      </c>
      <c r="E14" s="160"/>
      <c r="F14" s="112">
        <v>25966</v>
      </c>
      <c r="G14" s="112">
        <v>35000</v>
      </c>
      <c r="H14" s="112">
        <v>25218</v>
      </c>
      <c r="I14" s="112">
        <v>25218</v>
      </c>
      <c r="J14" s="112">
        <v>25218</v>
      </c>
      <c r="K14" s="112">
        <v>25218</v>
      </c>
      <c r="L14" s="129"/>
      <c r="M14" s="129"/>
      <c r="N14" s="129"/>
    </row>
    <row r="15" spans="1:14">
      <c r="A15" s="78"/>
      <c r="B15" s="77"/>
      <c r="C15" s="77"/>
      <c r="D15" s="31" t="s">
        <v>188</v>
      </c>
      <c r="E15" s="160"/>
      <c r="F15" s="149">
        <f t="shared" ref="F15:K15" si="0">SUM(F11:F14)</f>
        <v>118045</v>
      </c>
      <c r="G15" s="149">
        <f t="shared" si="0"/>
        <v>138000</v>
      </c>
      <c r="H15" s="149">
        <f t="shared" si="0"/>
        <v>135814.03</v>
      </c>
      <c r="I15" s="149">
        <f t="shared" si="0"/>
        <v>135814.13</v>
      </c>
      <c r="J15" s="149">
        <f t="shared" si="0"/>
        <v>135814.5</v>
      </c>
      <c r="K15" s="149">
        <f t="shared" si="0"/>
        <v>135814.5</v>
      </c>
      <c r="L15" s="129"/>
      <c r="M15" s="129"/>
      <c r="N15" s="129"/>
    </row>
    <row r="16" spans="1:14">
      <c r="A16" s="78"/>
      <c r="B16" s="77"/>
      <c r="C16" s="77"/>
      <c r="D16" s="158"/>
      <c r="E16" s="160"/>
      <c r="F16" s="112"/>
      <c r="G16" s="112"/>
      <c r="H16" s="112"/>
      <c r="I16" s="112"/>
      <c r="J16" s="112"/>
      <c r="K16" s="112"/>
      <c r="L16" s="129"/>
      <c r="M16" s="129"/>
      <c r="N16" s="129"/>
    </row>
    <row r="17" spans="1:14">
      <c r="A17" s="78"/>
      <c r="B17" s="77"/>
      <c r="C17" s="77"/>
      <c r="D17" s="156" t="s">
        <v>487</v>
      </c>
      <c r="E17" s="160"/>
      <c r="F17" s="112"/>
      <c r="G17" s="112"/>
      <c r="H17" s="112"/>
      <c r="I17" s="112"/>
      <c r="J17" s="112"/>
      <c r="K17" s="112"/>
      <c r="L17" s="129"/>
      <c r="M17" s="129"/>
      <c r="N17" s="129"/>
    </row>
    <row r="18" spans="1:14">
      <c r="A18" s="78"/>
      <c r="B18" s="77"/>
      <c r="C18" s="77"/>
      <c r="D18" s="78" t="s">
        <v>366</v>
      </c>
      <c r="E18" s="160"/>
      <c r="F18" s="112"/>
      <c r="G18" s="112"/>
      <c r="H18" s="112"/>
      <c r="I18" s="112"/>
      <c r="J18" s="112"/>
      <c r="K18" s="112"/>
      <c r="L18" s="129"/>
      <c r="M18" s="129"/>
      <c r="N18" s="129"/>
    </row>
    <row r="19" spans="1:14">
      <c r="A19" s="78"/>
      <c r="B19" s="77"/>
      <c r="C19" s="77"/>
      <c r="D19" s="78" t="s">
        <v>367</v>
      </c>
      <c r="E19" s="160"/>
      <c r="F19" s="112"/>
      <c r="G19" s="112">
        <v>22000</v>
      </c>
      <c r="H19" s="112">
        <v>50400</v>
      </c>
      <c r="I19" s="112"/>
      <c r="J19" s="112"/>
      <c r="K19" s="112"/>
      <c r="L19" s="129"/>
      <c r="M19" s="129"/>
      <c r="N19" s="129"/>
    </row>
    <row r="20" spans="1:14">
      <c r="A20" s="78"/>
      <c r="B20" s="77"/>
      <c r="C20" s="78"/>
      <c r="D20" s="31" t="s">
        <v>188</v>
      </c>
      <c r="E20" s="78"/>
      <c r="F20" s="198">
        <f>SUM(F18:F19)</f>
        <v>0</v>
      </c>
      <c r="G20" s="198">
        <f t="shared" ref="G20:N20" si="1">SUM(G18:G19)</f>
        <v>22000</v>
      </c>
      <c r="H20" s="198">
        <f t="shared" si="1"/>
        <v>50400</v>
      </c>
      <c r="I20" s="198">
        <f t="shared" si="1"/>
        <v>0</v>
      </c>
      <c r="J20" s="198">
        <f t="shared" si="1"/>
        <v>0</v>
      </c>
      <c r="K20" s="198">
        <f t="shared" si="1"/>
        <v>0</v>
      </c>
      <c r="L20" s="198">
        <f t="shared" si="1"/>
        <v>0</v>
      </c>
      <c r="M20" s="198">
        <f t="shared" si="1"/>
        <v>0</v>
      </c>
      <c r="N20" s="198">
        <f t="shared" si="1"/>
        <v>0</v>
      </c>
    </row>
    <row r="21" spans="1:14" ht="15.75" thickBot="1">
      <c r="A21" s="78"/>
      <c r="B21" s="77"/>
      <c r="C21" s="78"/>
      <c r="D21" s="31" t="s">
        <v>552</v>
      </c>
      <c r="E21" s="78"/>
      <c r="F21" s="199">
        <f t="shared" ref="F21:K21" si="2">F15+F20</f>
        <v>118045</v>
      </c>
      <c r="G21" s="199">
        <f t="shared" si="2"/>
        <v>160000</v>
      </c>
      <c r="H21" s="199">
        <f t="shared" si="2"/>
        <v>186214.03</v>
      </c>
      <c r="I21" s="199">
        <f t="shared" si="2"/>
        <v>135814.13</v>
      </c>
      <c r="J21" s="199">
        <f t="shared" si="2"/>
        <v>135814.5</v>
      </c>
      <c r="K21" s="199">
        <f t="shared" si="2"/>
        <v>135814.5</v>
      </c>
      <c r="L21" s="129"/>
      <c r="M21" s="129"/>
      <c r="N21" s="129"/>
    </row>
    <row r="22" spans="1:14">
      <c r="A22" s="78"/>
      <c r="B22" s="77"/>
      <c r="C22" s="77"/>
      <c r="D22" s="158"/>
      <c r="E22" s="160"/>
      <c r="F22" s="112"/>
      <c r="G22" s="112"/>
      <c r="H22" s="112"/>
      <c r="I22" s="112"/>
      <c r="J22" s="112"/>
      <c r="K22" s="112"/>
      <c r="L22" s="129"/>
      <c r="M22" s="129"/>
      <c r="N22" s="129"/>
    </row>
    <row r="23" spans="1:14">
      <c r="A23" s="78"/>
      <c r="B23" s="77"/>
      <c r="C23" s="77"/>
      <c r="D23" s="156" t="s">
        <v>484</v>
      </c>
      <c r="E23" s="129"/>
      <c r="F23" s="112"/>
      <c r="G23" s="112"/>
      <c r="H23" s="112"/>
      <c r="I23" s="112"/>
      <c r="J23" s="112"/>
      <c r="K23" s="112"/>
      <c r="L23" s="129"/>
      <c r="M23" s="129"/>
      <c r="N23" s="129"/>
    </row>
    <row r="24" spans="1:14">
      <c r="A24" s="78"/>
      <c r="B24" s="77"/>
      <c r="C24" s="78"/>
      <c r="D24" s="120" t="s">
        <v>483</v>
      </c>
      <c r="E24" s="129"/>
      <c r="F24" s="112"/>
      <c r="G24" s="112"/>
      <c r="H24" s="112"/>
      <c r="I24" s="112"/>
      <c r="J24" s="112"/>
      <c r="K24" s="112"/>
      <c r="L24" s="129"/>
      <c r="M24" s="129"/>
      <c r="N24" s="129"/>
    </row>
    <row r="25" spans="1:14">
      <c r="A25" s="78"/>
      <c r="B25" s="77"/>
      <c r="C25" s="78"/>
      <c r="D25" s="78" t="s">
        <v>361</v>
      </c>
      <c r="E25" s="129"/>
      <c r="F25" s="112">
        <v>95822</v>
      </c>
      <c r="G25" s="112">
        <v>98500</v>
      </c>
      <c r="H25" s="112">
        <v>100000</v>
      </c>
      <c r="I25" s="112">
        <v>141200</v>
      </c>
      <c r="J25" s="112">
        <v>162000</v>
      </c>
      <c r="K25" s="112">
        <v>167000</v>
      </c>
      <c r="L25" s="129"/>
      <c r="M25" s="129"/>
      <c r="N25" s="129"/>
    </row>
    <row r="26" spans="1:14">
      <c r="A26" s="78"/>
      <c r="B26" s="77"/>
      <c r="C26" s="77"/>
      <c r="D26" s="78" t="s">
        <v>362</v>
      </c>
      <c r="E26" s="129"/>
      <c r="F26" s="112">
        <v>26821</v>
      </c>
      <c r="G26" s="112">
        <v>27600</v>
      </c>
      <c r="H26" s="112">
        <v>28000</v>
      </c>
      <c r="I26" s="112">
        <v>40700</v>
      </c>
      <c r="J26" s="112">
        <v>48000</v>
      </c>
      <c r="K26" s="112">
        <v>50000</v>
      </c>
      <c r="L26" s="129"/>
      <c r="M26" s="129"/>
      <c r="N26" s="129"/>
    </row>
    <row r="27" spans="1:14" ht="17.25">
      <c r="A27" s="78"/>
      <c r="B27" s="77"/>
      <c r="C27" s="77"/>
      <c r="D27" s="78" t="s">
        <v>488</v>
      </c>
      <c r="E27" s="129"/>
      <c r="F27" s="112">
        <v>10220</v>
      </c>
      <c r="G27" s="112">
        <v>10500</v>
      </c>
      <c r="H27" s="112">
        <v>11000</v>
      </c>
      <c r="I27" s="112">
        <v>15500</v>
      </c>
      <c r="J27" s="112">
        <v>17500</v>
      </c>
      <c r="K27" s="112">
        <v>20000</v>
      </c>
      <c r="L27" s="129"/>
      <c r="M27" s="129"/>
      <c r="N27" s="129"/>
    </row>
    <row r="28" spans="1:14" ht="17.25">
      <c r="A28" s="78"/>
      <c r="B28" s="77"/>
      <c r="C28" s="77"/>
      <c r="D28" s="78" t="s">
        <v>489</v>
      </c>
      <c r="E28" s="129"/>
      <c r="F28" s="112">
        <v>5101</v>
      </c>
      <c r="G28" s="112">
        <v>9000</v>
      </c>
      <c r="H28" s="112">
        <v>8000</v>
      </c>
      <c r="I28" s="112">
        <v>8500</v>
      </c>
      <c r="J28" s="112">
        <v>10000</v>
      </c>
      <c r="K28" s="112">
        <v>13000</v>
      </c>
      <c r="L28" s="129"/>
      <c r="M28" s="129"/>
      <c r="N28" s="129"/>
    </row>
    <row r="29" spans="1:14">
      <c r="A29" s="78"/>
      <c r="B29" s="77"/>
      <c r="C29" s="77"/>
      <c r="D29" s="78" t="s">
        <v>494</v>
      </c>
      <c r="E29" s="129"/>
      <c r="F29" s="112"/>
      <c r="G29" s="112">
        <v>1000</v>
      </c>
      <c r="H29" s="112">
        <v>500</v>
      </c>
      <c r="I29" s="112">
        <v>1000</v>
      </c>
      <c r="J29" s="112">
        <v>1000</v>
      </c>
      <c r="K29" s="112">
        <v>1000</v>
      </c>
      <c r="L29" s="129"/>
      <c r="M29" s="129"/>
      <c r="N29" s="129"/>
    </row>
    <row r="30" spans="1:14">
      <c r="A30" s="78"/>
      <c r="B30" s="77"/>
      <c r="C30" s="77"/>
      <c r="D30" s="22" t="s">
        <v>495</v>
      </c>
      <c r="E30" s="129"/>
      <c r="F30" s="112">
        <v>3360</v>
      </c>
      <c r="G30" s="112">
        <v>3360</v>
      </c>
      <c r="H30" s="112">
        <v>3360</v>
      </c>
      <c r="I30" s="112">
        <v>3360</v>
      </c>
      <c r="J30" s="112">
        <v>3360</v>
      </c>
      <c r="K30" s="112">
        <v>3360</v>
      </c>
      <c r="L30" s="129"/>
      <c r="M30" s="129"/>
      <c r="N30" s="129"/>
    </row>
    <row r="31" spans="1:14">
      <c r="A31" s="78"/>
      <c r="B31" s="77"/>
      <c r="C31" s="77"/>
      <c r="D31" s="161" t="s">
        <v>188</v>
      </c>
      <c r="E31" s="129"/>
      <c r="F31" s="149">
        <f t="shared" ref="F31:K31" si="3">SUM(F25:F30)</f>
        <v>141324</v>
      </c>
      <c r="G31" s="149">
        <f t="shared" si="3"/>
        <v>149960</v>
      </c>
      <c r="H31" s="149">
        <f t="shared" si="3"/>
        <v>150860</v>
      </c>
      <c r="I31" s="149">
        <f t="shared" si="3"/>
        <v>210260</v>
      </c>
      <c r="J31" s="149">
        <f t="shared" si="3"/>
        <v>241860</v>
      </c>
      <c r="K31" s="149">
        <f t="shared" si="3"/>
        <v>254360</v>
      </c>
      <c r="L31" s="129"/>
      <c r="M31" s="129"/>
      <c r="N31" s="129"/>
    </row>
    <row r="32" spans="1:14">
      <c r="A32" s="78"/>
      <c r="B32" s="77"/>
      <c r="C32" s="77"/>
      <c r="E32" s="129"/>
      <c r="F32" s="112"/>
      <c r="G32" s="112"/>
      <c r="H32" s="112"/>
      <c r="I32" s="112"/>
      <c r="J32" s="112"/>
      <c r="K32" s="112"/>
      <c r="L32" s="129"/>
      <c r="M32" s="129"/>
      <c r="N32" s="129"/>
    </row>
    <row r="33" spans="1:14">
      <c r="A33" s="78"/>
      <c r="B33" s="77"/>
      <c r="C33" s="77"/>
      <c r="D33" s="133" t="s">
        <v>478</v>
      </c>
      <c r="E33" s="129"/>
      <c r="F33" s="112"/>
      <c r="G33" s="112"/>
      <c r="H33" s="112"/>
      <c r="I33" s="112"/>
      <c r="J33" s="112"/>
      <c r="K33" s="112"/>
      <c r="L33" s="129"/>
      <c r="M33" s="129"/>
      <c r="N33" s="129"/>
    </row>
    <row r="34" spans="1:14">
      <c r="A34" s="78"/>
      <c r="B34" s="77"/>
      <c r="C34" s="77"/>
      <c r="D34" s="22" t="s">
        <v>490</v>
      </c>
      <c r="E34" s="129"/>
      <c r="F34" s="112"/>
      <c r="G34" s="112"/>
      <c r="H34" s="112"/>
      <c r="I34" s="112">
        <v>19466</v>
      </c>
      <c r="J34" s="112">
        <v>38000</v>
      </c>
      <c r="K34" s="112">
        <v>39000</v>
      </c>
      <c r="L34" s="129"/>
      <c r="M34" s="129"/>
      <c r="N34" s="129"/>
    </row>
    <row r="35" spans="1:14">
      <c r="A35" s="78"/>
      <c r="B35" s="77"/>
      <c r="C35" s="77"/>
      <c r="D35" s="78" t="s">
        <v>491</v>
      </c>
      <c r="E35" s="129"/>
      <c r="F35" s="112"/>
      <c r="G35" s="112"/>
      <c r="H35" s="112"/>
      <c r="I35" s="112">
        <v>5598</v>
      </c>
      <c r="J35" s="112">
        <v>11000</v>
      </c>
      <c r="K35" s="112">
        <v>12000</v>
      </c>
      <c r="L35" s="129"/>
      <c r="M35" s="129"/>
      <c r="N35" s="129"/>
    </row>
    <row r="36" spans="1:14" ht="17.25">
      <c r="A36" s="78"/>
      <c r="B36" s="77"/>
      <c r="C36" s="77"/>
      <c r="D36" s="78" t="s">
        <v>492</v>
      </c>
      <c r="E36" s="129"/>
      <c r="F36" s="112"/>
      <c r="G36" s="112"/>
      <c r="H36" s="112"/>
      <c r="I36" s="112">
        <v>2100</v>
      </c>
      <c r="J36" s="112">
        <v>4000</v>
      </c>
      <c r="K36" s="112">
        <v>4500</v>
      </c>
      <c r="L36" s="129"/>
      <c r="M36" s="129"/>
      <c r="N36" s="129"/>
    </row>
    <row r="37" spans="1:14" ht="17.25">
      <c r="A37" s="78"/>
      <c r="B37" s="77"/>
      <c r="C37" s="77"/>
      <c r="D37" s="78" t="s">
        <v>493</v>
      </c>
      <c r="E37" s="129"/>
      <c r="F37" s="112"/>
      <c r="G37" s="112"/>
      <c r="H37" s="112"/>
      <c r="I37" s="112"/>
      <c r="J37" s="112"/>
      <c r="K37" s="112"/>
      <c r="L37" s="129"/>
      <c r="M37" s="129"/>
      <c r="N37" s="129"/>
    </row>
    <row r="38" spans="1:14">
      <c r="A38" s="78"/>
      <c r="B38" s="77"/>
      <c r="C38" s="77"/>
      <c r="D38" s="78" t="s">
        <v>570</v>
      </c>
      <c r="E38" s="129"/>
      <c r="F38" s="112"/>
      <c r="G38" s="112"/>
      <c r="H38" s="112"/>
      <c r="I38" s="112"/>
      <c r="J38" s="112"/>
      <c r="K38" s="112"/>
      <c r="L38" s="129"/>
      <c r="M38" s="129"/>
      <c r="N38" s="129"/>
    </row>
    <row r="39" spans="1:14">
      <c r="A39" s="78"/>
      <c r="B39" s="77"/>
      <c r="C39" s="77"/>
      <c r="D39" s="22" t="s">
        <v>571</v>
      </c>
      <c r="E39" s="129"/>
      <c r="F39" s="112"/>
      <c r="G39" s="112"/>
      <c r="H39" s="112"/>
      <c r="I39" s="112"/>
      <c r="J39" s="112"/>
      <c r="K39" s="112"/>
      <c r="L39" s="129"/>
      <c r="M39" s="129"/>
      <c r="N39" s="129"/>
    </row>
    <row r="40" spans="1:14">
      <c r="A40" s="78"/>
      <c r="B40" s="77"/>
      <c r="C40" s="77"/>
      <c r="D40" s="161" t="s">
        <v>188</v>
      </c>
      <c r="E40" s="129"/>
      <c r="F40" s="149">
        <f t="shared" ref="F40:K40" si="4">SUM(F34:F39)</f>
        <v>0</v>
      </c>
      <c r="G40" s="149">
        <f t="shared" si="4"/>
        <v>0</v>
      </c>
      <c r="H40" s="149">
        <f t="shared" si="4"/>
        <v>0</v>
      </c>
      <c r="I40" s="149">
        <f t="shared" si="4"/>
        <v>27164</v>
      </c>
      <c r="J40" s="149">
        <f t="shared" si="4"/>
        <v>53000</v>
      </c>
      <c r="K40" s="149">
        <f t="shared" si="4"/>
        <v>55500</v>
      </c>
      <c r="L40" s="129"/>
      <c r="M40" s="129"/>
      <c r="N40" s="129"/>
    </row>
    <row r="41" spans="1:14">
      <c r="A41" s="78"/>
      <c r="B41" s="77"/>
      <c r="C41" s="77"/>
      <c r="D41" s="162"/>
      <c r="E41" s="129"/>
      <c r="F41" s="112"/>
      <c r="G41" s="112"/>
      <c r="H41" s="112"/>
      <c r="I41" s="112"/>
      <c r="J41" s="112"/>
      <c r="K41" s="112"/>
      <c r="L41" s="129"/>
      <c r="M41" s="129"/>
      <c r="N41" s="129"/>
    </row>
    <row r="42" spans="1:14">
      <c r="A42" s="78"/>
      <c r="B42" s="77"/>
      <c r="C42" s="77"/>
      <c r="D42" s="120" t="s">
        <v>485</v>
      </c>
      <c r="E42" s="129"/>
      <c r="F42" s="112"/>
      <c r="G42" s="112"/>
      <c r="H42" s="112"/>
      <c r="I42" s="112"/>
      <c r="J42" s="112"/>
      <c r="K42" s="112"/>
      <c r="L42" s="129"/>
      <c r="M42" s="129"/>
      <c r="N42" s="129"/>
    </row>
    <row r="43" spans="1:14">
      <c r="A43" s="78"/>
      <c r="B43" s="77"/>
      <c r="C43" s="77"/>
      <c r="D43" s="22" t="s">
        <v>455</v>
      </c>
      <c r="E43" s="129"/>
      <c r="F43" s="112">
        <v>235543</v>
      </c>
      <c r="G43" s="112">
        <v>236000</v>
      </c>
      <c r="H43" s="112">
        <v>236000</v>
      </c>
      <c r="I43" s="112">
        <v>244201</v>
      </c>
      <c r="J43" s="112">
        <v>250500</v>
      </c>
      <c r="K43" s="112">
        <v>240000</v>
      </c>
      <c r="L43" s="129"/>
      <c r="M43" s="129"/>
      <c r="N43" s="129"/>
    </row>
    <row r="44" spans="1:14">
      <c r="A44" s="78"/>
      <c r="B44" s="77"/>
      <c r="C44" s="77"/>
      <c r="D44" s="163" t="s">
        <v>456</v>
      </c>
      <c r="E44" s="129"/>
      <c r="F44" s="112">
        <v>65928</v>
      </c>
      <c r="G44" s="112">
        <v>66500</v>
      </c>
      <c r="H44" s="112">
        <v>66000</v>
      </c>
      <c r="I44" s="112">
        <v>71795</v>
      </c>
      <c r="J44" s="112">
        <v>74000</v>
      </c>
      <c r="K44" s="112">
        <v>70000</v>
      </c>
      <c r="L44" s="129"/>
      <c r="M44" s="129"/>
      <c r="N44" s="129"/>
    </row>
    <row r="45" spans="1:14" ht="17.25">
      <c r="A45" s="78"/>
      <c r="B45" s="77"/>
      <c r="C45" s="77"/>
      <c r="D45" s="157" t="s">
        <v>450</v>
      </c>
      <c r="E45" s="129"/>
      <c r="F45" s="112">
        <v>25125</v>
      </c>
      <c r="G45" s="112">
        <v>25500</v>
      </c>
      <c r="H45" s="112">
        <v>25500</v>
      </c>
      <c r="I45" s="112">
        <v>26500</v>
      </c>
      <c r="J45" s="112">
        <v>27000</v>
      </c>
      <c r="K45" s="112">
        <v>27000</v>
      </c>
      <c r="L45" s="129"/>
      <c r="M45" s="129"/>
      <c r="N45" s="129"/>
    </row>
    <row r="46" spans="1:14" ht="17.25">
      <c r="A46" s="78"/>
      <c r="B46" s="77"/>
      <c r="C46" s="77"/>
      <c r="D46" s="78" t="s">
        <v>451</v>
      </c>
      <c r="E46" s="129"/>
      <c r="F46" s="112">
        <v>12277</v>
      </c>
      <c r="G46" s="112">
        <v>20500</v>
      </c>
      <c r="H46" s="112">
        <v>19000</v>
      </c>
      <c r="I46" s="112">
        <v>20500</v>
      </c>
      <c r="J46" s="112">
        <v>21000</v>
      </c>
      <c r="K46" s="112">
        <v>20000</v>
      </c>
      <c r="L46" s="129"/>
      <c r="M46" s="129"/>
      <c r="N46" s="129"/>
    </row>
    <row r="47" spans="1:14">
      <c r="A47" s="78"/>
      <c r="B47" s="77"/>
      <c r="C47" s="77"/>
      <c r="D47" s="157" t="s">
        <v>363</v>
      </c>
      <c r="E47" s="129"/>
      <c r="F47" s="112">
        <v>4950</v>
      </c>
      <c r="G47" s="112">
        <v>5000</v>
      </c>
      <c r="H47" s="112">
        <v>6000</v>
      </c>
      <c r="I47" s="112">
        <v>7000</v>
      </c>
      <c r="J47" s="112">
        <v>7000</v>
      </c>
      <c r="K47" s="112">
        <v>7000</v>
      </c>
      <c r="L47" s="129"/>
      <c r="M47" s="129"/>
      <c r="N47" s="129"/>
    </row>
    <row r="48" spans="1:14">
      <c r="A48" s="78"/>
      <c r="B48" s="77"/>
      <c r="C48" s="77"/>
      <c r="D48" s="157" t="s">
        <v>364</v>
      </c>
      <c r="E48" s="129"/>
      <c r="F48" s="112"/>
      <c r="G48" s="112"/>
      <c r="H48" s="112"/>
      <c r="I48" s="112"/>
      <c r="J48" s="112"/>
      <c r="K48" s="112"/>
      <c r="L48" s="129"/>
      <c r="M48" s="129"/>
      <c r="N48" s="129"/>
    </row>
    <row r="49" spans="1:14">
      <c r="A49" s="78"/>
      <c r="B49" s="77"/>
      <c r="C49" s="77"/>
      <c r="D49" s="157" t="s">
        <v>365</v>
      </c>
      <c r="E49" s="129"/>
      <c r="F49" s="112">
        <v>7200</v>
      </c>
      <c r="G49" s="112">
        <v>7200</v>
      </c>
      <c r="H49" s="112">
        <v>7200</v>
      </c>
      <c r="I49" s="112">
        <v>7200</v>
      </c>
      <c r="J49" s="112">
        <v>7200</v>
      </c>
      <c r="K49" s="112">
        <v>7200</v>
      </c>
      <c r="L49" s="129"/>
      <c r="M49" s="129"/>
      <c r="N49" s="129"/>
    </row>
    <row r="50" spans="1:14">
      <c r="A50" s="78"/>
      <c r="B50" s="77"/>
      <c r="C50" s="77"/>
      <c r="D50" s="161" t="s">
        <v>188</v>
      </c>
      <c r="E50" s="129"/>
      <c r="F50" s="149">
        <f t="shared" ref="F50:K50" si="5">SUM(F43:F49)</f>
        <v>351023</v>
      </c>
      <c r="G50" s="149">
        <f t="shared" si="5"/>
        <v>360700</v>
      </c>
      <c r="H50" s="149">
        <f t="shared" si="5"/>
        <v>359700</v>
      </c>
      <c r="I50" s="149">
        <f t="shared" si="5"/>
        <v>377196</v>
      </c>
      <c r="J50" s="149">
        <f t="shared" si="5"/>
        <v>386700</v>
      </c>
      <c r="K50" s="149">
        <f t="shared" si="5"/>
        <v>371200</v>
      </c>
      <c r="L50" s="129"/>
      <c r="M50" s="129"/>
      <c r="N50" s="129"/>
    </row>
    <row r="51" spans="1:14">
      <c r="A51" s="78"/>
      <c r="B51" s="77"/>
      <c r="C51" s="77"/>
      <c r="E51" s="129"/>
      <c r="F51" s="112"/>
      <c r="G51" s="112"/>
      <c r="H51" s="112"/>
      <c r="I51" s="112"/>
      <c r="J51" s="112"/>
      <c r="K51" s="112"/>
      <c r="L51" s="129"/>
      <c r="M51" s="129"/>
      <c r="N51" s="129"/>
    </row>
    <row r="52" spans="1:14">
      <c r="A52" s="78"/>
      <c r="B52" s="77"/>
      <c r="C52" s="77"/>
      <c r="D52" s="120" t="s">
        <v>457</v>
      </c>
      <c r="E52" s="129"/>
      <c r="F52" s="112"/>
      <c r="G52" s="112"/>
      <c r="H52" s="112"/>
      <c r="I52" s="112"/>
      <c r="J52" s="112"/>
      <c r="K52" s="112"/>
      <c r="L52" s="129"/>
      <c r="M52" s="129"/>
      <c r="N52" s="129"/>
    </row>
    <row r="53" spans="1:14">
      <c r="A53" s="78"/>
      <c r="B53" s="77"/>
      <c r="C53" s="77"/>
      <c r="D53" s="22" t="s">
        <v>474</v>
      </c>
      <c r="E53" s="129"/>
      <c r="F53" s="112"/>
      <c r="G53" s="112"/>
      <c r="H53" s="112"/>
      <c r="I53" s="112"/>
      <c r="J53" s="112"/>
      <c r="K53" s="112"/>
      <c r="L53" s="129"/>
      <c r="M53" s="129"/>
      <c r="N53" s="129"/>
    </row>
    <row r="54" spans="1:14">
      <c r="A54" s="78"/>
      <c r="B54" s="77"/>
      <c r="C54" s="77"/>
      <c r="D54" s="163" t="s">
        <v>475</v>
      </c>
      <c r="E54" s="129"/>
      <c r="F54" s="112"/>
      <c r="G54" s="112"/>
      <c r="H54" s="112"/>
      <c r="I54" s="112"/>
      <c r="J54" s="112"/>
      <c r="K54" s="112"/>
      <c r="L54" s="129"/>
      <c r="M54" s="129"/>
      <c r="N54" s="129"/>
    </row>
    <row r="55" spans="1:14">
      <c r="A55" s="78"/>
      <c r="B55" s="77"/>
      <c r="C55" s="77"/>
      <c r="D55" s="163" t="s">
        <v>476</v>
      </c>
      <c r="E55" s="129"/>
      <c r="F55" s="112"/>
      <c r="G55" s="112"/>
      <c r="H55" s="112"/>
      <c r="I55" s="112"/>
      <c r="J55" s="112"/>
      <c r="K55" s="112"/>
      <c r="L55" s="129"/>
      <c r="M55" s="129"/>
      <c r="N55" s="129"/>
    </row>
    <row r="56" spans="1:14">
      <c r="A56" s="78"/>
      <c r="B56" s="77"/>
      <c r="C56" s="77"/>
      <c r="D56" s="163" t="s">
        <v>477</v>
      </c>
      <c r="E56" s="129"/>
      <c r="F56" s="112"/>
      <c r="G56" s="112"/>
      <c r="H56" s="112"/>
      <c r="I56" s="112"/>
      <c r="J56" s="112"/>
      <c r="K56" s="112"/>
      <c r="L56" s="129"/>
      <c r="M56" s="129"/>
      <c r="N56" s="129"/>
    </row>
    <row r="57" spans="1:14" ht="17.25">
      <c r="A57" s="78"/>
      <c r="B57" s="77"/>
      <c r="C57" s="77"/>
      <c r="D57" s="164" t="s">
        <v>593</v>
      </c>
      <c r="E57" s="129"/>
      <c r="F57" s="112"/>
      <c r="G57" s="112"/>
      <c r="H57" s="112"/>
      <c r="I57" s="112"/>
      <c r="J57" s="112"/>
      <c r="K57" s="112"/>
      <c r="L57" s="129"/>
      <c r="M57" s="129"/>
      <c r="N57" s="129"/>
    </row>
    <row r="58" spans="1:14">
      <c r="A58" s="78"/>
      <c r="B58" s="77"/>
      <c r="C58" s="77"/>
      <c r="D58" s="161" t="s">
        <v>188</v>
      </c>
      <c r="E58" s="129"/>
      <c r="F58" s="149">
        <f t="shared" ref="F58:K58" si="6">SUM(F53:F57)</f>
        <v>0</v>
      </c>
      <c r="G58" s="149">
        <f t="shared" si="6"/>
        <v>0</v>
      </c>
      <c r="H58" s="149">
        <f t="shared" si="6"/>
        <v>0</v>
      </c>
      <c r="I58" s="149">
        <f t="shared" si="6"/>
        <v>0</v>
      </c>
      <c r="J58" s="149">
        <f t="shared" si="6"/>
        <v>0</v>
      </c>
      <c r="K58" s="149">
        <f t="shared" si="6"/>
        <v>0</v>
      </c>
      <c r="L58" s="129"/>
      <c r="M58" s="129"/>
      <c r="N58" s="129"/>
    </row>
    <row r="59" spans="1:14">
      <c r="A59" s="78"/>
      <c r="B59" s="77"/>
      <c r="C59" s="77"/>
      <c r="E59" s="129"/>
      <c r="F59" s="112"/>
      <c r="G59" s="112"/>
      <c r="H59" s="112"/>
      <c r="I59" s="112"/>
      <c r="J59" s="112"/>
      <c r="K59" s="112"/>
      <c r="L59" s="129"/>
      <c r="M59" s="129"/>
      <c r="N59" s="129"/>
    </row>
    <row r="60" spans="1:14" ht="15.75" thickBot="1">
      <c r="A60" s="78"/>
      <c r="B60" s="77"/>
      <c r="C60" s="77"/>
      <c r="D60" s="165" t="s">
        <v>460</v>
      </c>
      <c r="E60" s="129"/>
      <c r="F60" s="200">
        <f t="shared" ref="F60:K60" si="7">F31+F40+F50+F58</f>
        <v>492347</v>
      </c>
      <c r="G60" s="200">
        <f t="shared" si="7"/>
        <v>510660</v>
      </c>
      <c r="H60" s="200">
        <f t="shared" si="7"/>
        <v>510560</v>
      </c>
      <c r="I60" s="200">
        <f t="shared" si="7"/>
        <v>614620</v>
      </c>
      <c r="J60" s="200">
        <f t="shared" si="7"/>
        <v>681560</v>
      </c>
      <c r="K60" s="200">
        <f t="shared" si="7"/>
        <v>681060</v>
      </c>
      <c r="L60" s="129"/>
      <c r="M60" s="129"/>
      <c r="N60" s="129"/>
    </row>
    <row r="61" spans="1:14">
      <c r="A61" s="78"/>
      <c r="B61" s="77"/>
      <c r="C61" s="77"/>
      <c r="E61" s="129"/>
      <c r="F61" s="112"/>
      <c r="G61" s="112"/>
      <c r="H61" s="112"/>
      <c r="I61" s="112"/>
      <c r="J61" s="112"/>
      <c r="K61" s="112"/>
      <c r="L61" s="129"/>
      <c r="M61" s="129"/>
      <c r="N61" s="129"/>
    </row>
    <row r="62" spans="1:14" ht="30">
      <c r="A62" s="78"/>
      <c r="B62" s="77"/>
      <c r="C62" s="77"/>
      <c r="D62" s="166" t="s">
        <v>496</v>
      </c>
      <c r="E62" s="129"/>
      <c r="F62" s="112"/>
      <c r="G62" s="112"/>
      <c r="H62" s="112"/>
      <c r="I62" s="112"/>
      <c r="J62" s="112"/>
      <c r="K62" s="112"/>
      <c r="L62" s="129"/>
      <c r="M62" s="129"/>
      <c r="N62" s="129"/>
    </row>
    <row r="63" spans="1:14">
      <c r="A63" s="78"/>
      <c r="B63" s="77"/>
      <c r="C63" s="77"/>
      <c r="D63" s="78" t="s">
        <v>368</v>
      </c>
      <c r="E63" s="129"/>
      <c r="F63" s="112">
        <v>40040</v>
      </c>
      <c r="G63" s="112">
        <v>41500</v>
      </c>
      <c r="H63" s="112">
        <v>41000</v>
      </c>
      <c r="I63" s="112">
        <v>50000</v>
      </c>
      <c r="J63" s="112">
        <v>57000</v>
      </c>
      <c r="K63" s="112">
        <v>58000</v>
      </c>
      <c r="L63" s="129"/>
      <c r="M63" s="129"/>
      <c r="N63" s="129"/>
    </row>
    <row r="64" spans="1:14">
      <c r="A64" s="78"/>
      <c r="B64" s="77"/>
      <c r="C64" s="77"/>
      <c r="D64" s="78" t="s">
        <v>369</v>
      </c>
      <c r="E64" s="129"/>
      <c r="F64" s="112">
        <v>5908</v>
      </c>
      <c r="G64" s="112">
        <v>6500</v>
      </c>
      <c r="H64" s="112">
        <v>6500</v>
      </c>
      <c r="I64" s="112">
        <v>7500</v>
      </c>
      <c r="J64" s="112">
        <v>7500</v>
      </c>
      <c r="K64" s="112">
        <v>7600</v>
      </c>
      <c r="L64" s="129"/>
      <c r="M64" s="129"/>
      <c r="N64" s="129"/>
    </row>
    <row r="65" spans="1:14">
      <c r="A65" s="78"/>
      <c r="B65" s="77"/>
      <c r="C65" s="77"/>
      <c r="D65" s="78" t="s">
        <v>370</v>
      </c>
      <c r="E65" s="129"/>
      <c r="F65" s="112">
        <v>2462</v>
      </c>
      <c r="G65" s="112">
        <v>2600</v>
      </c>
      <c r="H65" s="112">
        <v>2600</v>
      </c>
      <c r="I65" s="112">
        <v>3100</v>
      </c>
      <c r="J65" s="112">
        <v>3200</v>
      </c>
      <c r="K65" s="112">
        <v>3300</v>
      </c>
      <c r="L65" s="129"/>
      <c r="M65" s="129"/>
      <c r="N65" s="129"/>
    </row>
    <row r="66" spans="1:14">
      <c r="A66" s="78"/>
      <c r="B66" s="77"/>
      <c r="C66" s="77"/>
      <c r="D66" s="78" t="s">
        <v>371</v>
      </c>
      <c r="E66" s="129"/>
      <c r="F66" s="112">
        <v>9847</v>
      </c>
      <c r="G66" s="112">
        <v>10500</v>
      </c>
      <c r="H66" s="112">
        <v>10500</v>
      </c>
      <c r="I66" s="112">
        <v>12300</v>
      </c>
      <c r="J66" s="112">
        <v>12600</v>
      </c>
      <c r="K66" s="112">
        <v>12700</v>
      </c>
      <c r="L66" s="129"/>
      <c r="M66" s="129"/>
      <c r="N66" s="129"/>
    </row>
    <row r="67" spans="1:14">
      <c r="A67" s="78"/>
      <c r="B67" s="77"/>
      <c r="C67" s="77"/>
      <c r="D67" s="78" t="s">
        <v>473</v>
      </c>
      <c r="E67" s="129"/>
      <c r="F67" s="112">
        <v>25000</v>
      </c>
      <c r="G67" s="112">
        <v>30000</v>
      </c>
      <c r="H67" s="112">
        <v>30000</v>
      </c>
      <c r="I67" s="112">
        <v>30000</v>
      </c>
      <c r="J67" s="112">
        <v>30000</v>
      </c>
      <c r="K67" s="112">
        <v>30000</v>
      </c>
      <c r="L67" s="129"/>
      <c r="M67" s="129"/>
      <c r="N67" s="129"/>
    </row>
    <row r="68" spans="1:14">
      <c r="A68" s="78"/>
      <c r="B68" s="77"/>
      <c r="C68" s="77"/>
      <c r="D68" s="22" t="s">
        <v>458</v>
      </c>
      <c r="E68" s="129"/>
      <c r="F68" s="112">
        <v>4241</v>
      </c>
      <c r="G68" s="112">
        <v>4500</v>
      </c>
      <c r="H68" s="112">
        <v>4500</v>
      </c>
      <c r="I68" s="112">
        <v>5300</v>
      </c>
      <c r="J68" s="112">
        <v>5200</v>
      </c>
      <c r="K68" s="112">
        <v>5400</v>
      </c>
      <c r="L68" s="129"/>
      <c r="M68" s="129"/>
      <c r="N68" s="129"/>
    </row>
    <row r="69" spans="1:14">
      <c r="A69" s="78"/>
      <c r="B69" s="77"/>
      <c r="C69" s="77"/>
      <c r="D69" s="22" t="s">
        <v>584</v>
      </c>
      <c r="E69" s="129"/>
      <c r="F69" s="112"/>
      <c r="G69" s="112"/>
      <c r="H69" s="112"/>
      <c r="I69" s="112"/>
      <c r="J69" s="112"/>
      <c r="K69" s="112"/>
      <c r="L69" s="129"/>
      <c r="M69" s="129"/>
      <c r="N69" s="129"/>
    </row>
    <row r="70" spans="1:14">
      <c r="A70" s="78"/>
      <c r="B70" s="77"/>
      <c r="C70" s="77"/>
      <c r="D70" s="22" t="s">
        <v>585</v>
      </c>
      <c r="E70" s="129"/>
      <c r="F70" s="112"/>
      <c r="G70" s="112"/>
      <c r="H70" s="112"/>
      <c r="I70" s="112"/>
      <c r="J70" s="112"/>
      <c r="K70" s="112"/>
      <c r="L70" s="129"/>
      <c r="M70" s="129"/>
      <c r="N70" s="129"/>
    </row>
    <row r="71" spans="1:14">
      <c r="A71" s="78"/>
      <c r="B71" s="77"/>
      <c r="C71" s="77"/>
      <c r="D71" s="22" t="s">
        <v>586</v>
      </c>
      <c r="E71" s="129"/>
      <c r="F71" s="112"/>
      <c r="G71" s="112"/>
      <c r="H71" s="112"/>
      <c r="I71" s="112"/>
      <c r="J71" s="112"/>
      <c r="K71" s="112"/>
      <c r="L71" s="129"/>
      <c r="M71" s="129"/>
      <c r="N71" s="129"/>
    </row>
    <row r="72" spans="1:14">
      <c r="A72" s="78"/>
      <c r="B72" s="77"/>
      <c r="C72" s="77"/>
      <c r="D72" s="78" t="s">
        <v>497</v>
      </c>
      <c r="E72" s="129"/>
      <c r="F72" s="112">
        <v>3348</v>
      </c>
      <c r="G72" s="112">
        <v>3500</v>
      </c>
      <c r="H72" s="112">
        <v>3350</v>
      </c>
      <c r="I72" s="112">
        <v>3900</v>
      </c>
      <c r="J72" s="112">
        <v>4000</v>
      </c>
      <c r="K72" s="112">
        <v>4000</v>
      </c>
      <c r="L72" s="129"/>
      <c r="M72" s="129"/>
      <c r="N72" s="129"/>
    </row>
    <row r="73" spans="1:14">
      <c r="A73" s="78"/>
      <c r="B73" s="77"/>
      <c r="C73" s="77"/>
      <c r="D73" s="78" t="s">
        <v>498</v>
      </c>
      <c r="E73" s="129"/>
      <c r="F73" s="112">
        <v>26800</v>
      </c>
      <c r="G73" s="112">
        <v>30500</v>
      </c>
      <c r="H73" s="112">
        <v>30500</v>
      </c>
      <c r="I73" s="112">
        <v>34000</v>
      </c>
      <c r="J73" s="112">
        <v>36000</v>
      </c>
      <c r="K73" s="112">
        <v>35000</v>
      </c>
      <c r="L73" s="129"/>
      <c r="M73" s="129"/>
      <c r="N73" s="129"/>
    </row>
    <row r="74" spans="1:14">
      <c r="A74" s="78"/>
      <c r="B74" s="77"/>
      <c r="C74" s="77"/>
      <c r="D74" s="167" t="s">
        <v>594</v>
      </c>
      <c r="E74" s="129"/>
      <c r="F74" s="112"/>
      <c r="G74" s="112"/>
      <c r="H74" s="112"/>
      <c r="I74" s="112"/>
      <c r="J74" s="112"/>
      <c r="K74" s="112"/>
      <c r="L74" s="129"/>
      <c r="M74" s="129"/>
      <c r="N74" s="129"/>
    </row>
    <row r="75" spans="1:14">
      <c r="A75" s="78"/>
      <c r="B75" s="77"/>
      <c r="C75" s="77"/>
      <c r="D75" s="167" t="s">
        <v>595</v>
      </c>
      <c r="E75" s="129"/>
      <c r="F75" s="112"/>
      <c r="G75" s="112"/>
      <c r="H75" s="112"/>
      <c r="I75" s="112"/>
      <c r="J75" s="112"/>
      <c r="K75" s="112"/>
      <c r="L75" s="129"/>
      <c r="M75" s="129"/>
      <c r="N75" s="129"/>
    </row>
    <row r="76" spans="1:14">
      <c r="A76" s="78"/>
      <c r="B76" s="77"/>
      <c r="C76" s="77"/>
      <c r="D76" s="167" t="s">
        <v>596</v>
      </c>
      <c r="E76" s="129"/>
      <c r="F76" s="112"/>
      <c r="G76" s="112"/>
      <c r="H76" s="112"/>
      <c r="I76" s="112"/>
      <c r="J76" s="112"/>
      <c r="K76" s="112"/>
      <c r="L76" s="129"/>
      <c r="M76" s="129"/>
      <c r="N76" s="129"/>
    </row>
    <row r="77" spans="1:14">
      <c r="A77" s="78"/>
      <c r="B77" s="77"/>
      <c r="C77" s="77"/>
      <c r="E77" s="129"/>
      <c r="F77" s="112"/>
      <c r="G77" s="112"/>
      <c r="H77" s="112"/>
      <c r="I77" s="112"/>
      <c r="J77" s="112"/>
      <c r="K77" s="112"/>
      <c r="L77" s="129"/>
      <c r="M77" s="129"/>
      <c r="N77" s="129"/>
    </row>
    <row r="78" spans="1:14">
      <c r="A78" s="78"/>
      <c r="B78" s="77"/>
      <c r="C78" s="77"/>
      <c r="D78" s="161" t="s">
        <v>459</v>
      </c>
      <c r="E78" s="129"/>
      <c r="F78" s="149">
        <f t="shared" ref="F78:K78" si="8">SUM(F63:F77)</f>
        <v>117646</v>
      </c>
      <c r="G78" s="149">
        <f t="shared" si="8"/>
        <v>129600</v>
      </c>
      <c r="H78" s="149">
        <f t="shared" si="8"/>
        <v>128950</v>
      </c>
      <c r="I78" s="149">
        <f t="shared" si="8"/>
        <v>146100</v>
      </c>
      <c r="J78" s="149">
        <f t="shared" si="8"/>
        <v>155500</v>
      </c>
      <c r="K78" s="149">
        <f t="shared" si="8"/>
        <v>156000</v>
      </c>
      <c r="L78" s="129"/>
      <c r="M78" s="129"/>
      <c r="N78" s="129"/>
    </row>
    <row r="79" spans="1:14">
      <c r="A79" s="78"/>
      <c r="B79" s="77"/>
      <c r="C79" s="77"/>
      <c r="D79" s="161"/>
      <c r="E79" s="129"/>
      <c r="F79" s="112"/>
      <c r="G79" s="112"/>
      <c r="H79" s="112"/>
      <c r="I79" s="112"/>
      <c r="J79" s="112"/>
      <c r="K79" s="112"/>
      <c r="L79" s="129"/>
      <c r="M79" s="129"/>
      <c r="N79" s="129"/>
    </row>
    <row r="80" spans="1:14" ht="15.75" thickBot="1">
      <c r="A80" s="78"/>
      <c r="B80" s="77"/>
      <c r="C80" s="168"/>
      <c r="D80" s="169" t="s">
        <v>503</v>
      </c>
      <c r="E80" s="79"/>
      <c r="F80" s="201">
        <f>F78+F60</f>
        <v>609993</v>
      </c>
      <c r="G80" s="201">
        <f t="shared" ref="G80:N80" si="9">G78+G60</f>
        <v>640260</v>
      </c>
      <c r="H80" s="201">
        <f t="shared" si="9"/>
        <v>639510</v>
      </c>
      <c r="I80" s="201">
        <f t="shared" si="9"/>
        <v>760720</v>
      </c>
      <c r="J80" s="201">
        <f t="shared" si="9"/>
        <v>837060</v>
      </c>
      <c r="K80" s="201">
        <f t="shared" si="9"/>
        <v>837060</v>
      </c>
      <c r="L80" s="201">
        <f t="shared" si="9"/>
        <v>0</v>
      </c>
      <c r="M80" s="201">
        <f t="shared" si="9"/>
        <v>0</v>
      </c>
      <c r="N80" s="201">
        <f t="shared" si="9"/>
        <v>0</v>
      </c>
    </row>
    <row r="81" spans="1:14" ht="15.75" thickTop="1">
      <c r="A81" s="78"/>
      <c r="B81" s="77"/>
      <c r="C81" s="77"/>
      <c r="D81" s="170"/>
      <c r="E81" s="129"/>
      <c r="F81" s="130"/>
      <c r="G81" s="130"/>
      <c r="H81" s="130"/>
      <c r="I81" s="130"/>
      <c r="J81" s="130"/>
      <c r="K81" s="130"/>
      <c r="L81" s="133"/>
      <c r="M81" s="133"/>
      <c r="N81" s="133"/>
    </row>
    <row r="82" spans="1:14">
      <c r="A82" s="78"/>
      <c r="D82" s="171" t="s">
        <v>502</v>
      </c>
      <c r="L82" s="78"/>
      <c r="M82" s="78"/>
      <c r="N82" s="78"/>
    </row>
    <row r="83" spans="1:14">
      <c r="A83" s="78"/>
      <c r="D83" s="158" t="s">
        <v>372</v>
      </c>
      <c r="L83" s="78"/>
      <c r="M83" s="78"/>
      <c r="N83" s="78"/>
    </row>
    <row r="84" spans="1:14">
      <c r="A84" s="78"/>
      <c r="B84" s="78"/>
      <c r="C84" s="78"/>
      <c r="D84" s="158" t="s">
        <v>373</v>
      </c>
      <c r="E84" s="78"/>
      <c r="F84" s="146"/>
      <c r="G84" s="146"/>
      <c r="H84" s="146"/>
      <c r="I84" s="146"/>
      <c r="J84" s="146"/>
      <c r="K84" s="146"/>
      <c r="L84" s="78"/>
      <c r="M84" s="78"/>
      <c r="N84" s="78"/>
    </row>
    <row r="85" spans="1:14">
      <c r="A85" s="78"/>
      <c r="B85" s="78"/>
      <c r="C85" s="78"/>
      <c r="D85" s="169" t="s">
        <v>504</v>
      </c>
      <c r="E85" s="78"/>
      <c r="F85" s="202">
        <f>SUM(F83:F84)</f>
        <v>0</v>
      </c>
      <c r="G85" s="202">
        <f t="shared" ref="G85:N85" si="10">SUM(G83:G84)</f>
        <v>0</v>
      </c>
      <c r="H85" s="202">
        <f t="shared" si="10"/>
        <v>0</v>
      </c>
      <c r="I85" s="202">
        <f t="shared" si="10"/>
        <v>0</v>
      </c>
      <c r="J85" s="202">
        <f t="shared" si="10"/>
        <v>0</v>
      </c>
      <c r="K85" s="202">
        <f t="shared" si="10"/>
        <v>0</v>
      </c>
      <c r="L85" s="202">
        <f t="shared" si="10"/>
        <v>0</v>
      </c>
      <c r="M85" s="202">
        <f t="shared" si="10"/>
        <v>0</v>
      </c>
      <c r="N85" s="202">
        <f t="shared" si="10"/>
        <v>0</v>
      </c>
    </row>
    <row r="86" spans="1:14">
      <c r="A86" s="78"/>
      <c r="B86" s="78"/>
      <c r="C86" s="78"/>
      <c r="D86" s="145"/>
      <c r="E86" s="78"/>
      <c r="F86" s="146"/>
      <c r="G86" s="146"/>
      <c r="H86" s="146"/>
      <c r="I86" s="146"/>
      <c r="J86" s="146"/>
      <c r="K86" s="146"/>
      <c r="L86" s="78"/>
      <c r="M86" s="78"/>
      <c r="N86" s="78"/>
    </row>
    <row r="87" spans="1:14">
      <c r="A87" s="78"/>
      <c r="B87" s="78"/>
      <c r="C87" s="78"/>
      <c r="D87" s="171" t="s">
        <v>499</v>
      </c>
      <c r="L87" s="203">
        <f>SUM(L88:L117)</f>
        <v>0</v>
      </c>
      <c r="M87" s="203">
        <f>SUM(M88:M117)</f>
        <v>0</v>
      </c>
      <c r="N87" s="203">
        <f>SUM(N88:N117)</f>
        <v>0</v>
      </c>
    </row>
    <row r="88" spans="1:14">
      <c r="A88" s="78"/>
      <c r="B88" s="78"/>
      <c r="C88" s="78"/>
      <c r="D88" s="158" t="s">
        <v>374</v>
      </c>
      <c r="F88" s="22">
        <v>13030</v>
      </c>
      <c r="G88" s="22">
        <v>25000</v>
      </c>
      <c r="H88" s="22">
        <v>18000</v>
      </c>
      <c r="I88" s="147">
        <v>20000</v>
      </c>
      <c r="J88" s="147">
        <v>23000</v>
      </c>
      <c r="K88" s="147">
        <v>23000</v>
      </c>
      <c r="L88" s="78"/>
      <c r="M88" s="78"/>
      <c r="N88" s="78"/>
    </row>
    <row r="89" spans="1:14">
      <c r="A89" s="78"/>
      <c r="B89" s="78"/>
      <c r="C89" s="78"/>
      <c r="D89" s="158" t="s">
        <v>375</v>
      </c>
      <c r="F89" s="22">
        <v>5555</v>
      </c>
      <c r="G89" s="22">
        <v>8000</v>
      </c>
      <c r="H89" s="22">
        <v>7000</v>
      </c>
      <c r="I89" s="147">
        <v>6000</v>
      </c>
      <c r="J89" s="147">
        <v>6000</v>
      </c>
      <c r="K89" s="147">
        <v>6000</v>
      </c>
      <c r="L89" s="78"/>
      <c r="M89" s="78"/>
      <c r="N89" s="78"/>
    </row>
    <row r="90" spans="1:14">
      <c r="A90" s="78"/>
      <c r="B90" s="78"/>
      <c r="C90" s="78"/>
      <c r="D90" s="158" t="s">
        <v>376</v>
      </c>
      <c r="F90" s="22">
        <v>3934</v>
      </c>
      <c r="G90" s="22">
        <v>3500</v>
      </c>
      <c r="H90" s="22">
        <v>3500</v>
      </c>
      <c r="I90" s="147">
        <v>3700</v>
      </c>
      <c r="J90" s="147">
        <v>3700</v>
      </c>
      <c r="K90" s="147">
        <v>3700</v>
      </c>
      <c r="L90" s="78"/>
      <c r="M90" s="78"/>
      <c r="N90" s="78"/>
    </row>
    <row r="91" spans="1:14">
      <c r="A91" s="78"/>
      <c r="B91" s="78"/>
      <c r="C91" s="78"/>
      <c r="D91" s="158" t="s">
        <v>377</v>
      </c>
      <c r="F91" s="22">
        <v>326</v>
      </c>
      <c r="G91" s="22">
        <v>2000</v>
      </c>
      <c r="H91" s="22">
        <v>4000</v>
      </c>
      <c r="I91" s="147">
        <v>7000</v>
      </c>
      <c r="J91" s="147">
        <v>7000</v>
      </c>
      <c r="K91" s="147">
        <v>7000</v>
      </c>
      <c r="L91" s="78"/>
      <c r="M91" s="78"/>
      <c r="N91" s="78"/>
    </row>
    <row r="92" spans="1:14" s="162" customFormat="1">
      <c r="D92" s="172" t="s">
        <v>500</v>
      </c>
      <c r="F92" s="162">
        <v>9168</v>
      </c>
      <c r="G92" s="162">
        <v>14000</v>
      </c>
      <c r="H92" s="162">
        <v>12000</v>
      </c>
      <c r="I92" s="173">
        <v>13500</v>
      </c>
      <c r="J92" s="173">
        <v>13500</v>
      </c>
      <c r="K92" s="173">
        <v>13500</v>
      </c>
    </row>
    <row r="93" spans="1:14">
      <c r="A93" s="78"/>
      <c r="B93" s="78"/>
      <c r="C93" s="78"/>
      <c r="D93" s="158" t="s">
        <v>378</v>
      </c>
      <c r="F93" s="22">
        <v>9334</v>
      </c>
      <c r="G93" s="22">
        <v>14000</v>
      </c>
      <c r="H93" s="22">
        <v>15000</v>
      </c>
      <c r="I93" s="174">
        <v>16000</v>
      </c>
      <c r="J93" s="174">
        <v>16000</v>
      </c>
      <c r="K93" s="174">
        <v>16000</v>
      </c>
      <c r="L93" s="78"/>
      <c r="M93" s="78"/>
      <c r="N93" s="78"/>
    </row>
    <row r="94" spans="1:14">
      <c r="A94" s="78"/>
      <c r="B94" s="78"/>
      <c r="C94" s="78"/>
      <c r="D94" s="158" t="s">
        <v>379</v>
      </c>
      <c r="G94" s="22">
        <v>9000</v>
      </c>
      <c r="H94" s="22">
        <v>0</v>
      </c>
      <c r="I94" s="174">
        <v>12000</v>
      </c>
      <c r="J94" s="174">
        <v>3000</v>
      </c>
      <c r="K94" s="174">
        <v>3000</v>
      </c>
      <c r="L94" s="78"/>
      <c r="M94" s="78"/>
      <c r="N94" s="78"/>
    </row>
    <row r="95" spans="1:14">
      <c r="A95" s="78"/>
      <c r="B95" s="78"/>
      <c r="C95" s="78"/>
      <c r="D95" s="158" t="s">
        <v>380</v>
      </c>
      <c r="F95" s="22">
        <v>12519</v>
      </c>
      <c r="G95" s="22">
        <v>25000</v>
      </c>
      <c r="H95" s="22">
        <v>18000</v>
      </c>
      <c r="I95" s="174">
        <v>25000</v>
      </c>
      <c r="J95" s="174">
        <v>25000</v>
      </c>
      <c r="K95" s="174">
        <v>25000</v>
      </c>
      <c r="L95" s="78"/>
      <c r="M95" s="78"/>
      <c r="N95" s="78"/>
    </row>
    <row r="96" spans="1:14">
      <c r="A96" s="78"/>
      <c r="B96" s="78"/>
      <c r="C96" s="78"/>
      <c r="D96" s="158" t="s">
        <v>381</v>
      </c>
      <c r="F96" s="22">
        <v>8597</v>
      </c>
      <c r="G96" s="22">
        <v>10000</v>
      </c>
      <c r="H96" s="22">
        <v>11000</v>
      </c>
      <c r="I96" s="174">
        <v>11000</v>
      </c>
      <c r="J96" s="174">
        <v>11000</v>
      </c>
      <c r="K96" s="174">
        <v>11000</v>
      </c>
      <c r="L96" s="78"/>
      <c r="M96" s="78"/>
      <c r="N96" s="78"/>
    </row>
    <row r="97" spans="1:14">
      <c r="A97" s="78"/>
      <c r="B97" s="78"/>
      <c r="C97" s="78"/>
      <c r="D97" s="158" t="s">
        <v>382</v>
      </c>
      <c r="G97" s="22">
        <v>1000</v>
      </c>
      <c r="H97" s="22">
        <v>1300</v>
      </c>
      <c r="I97" s="174">
        <v>4000</v>
      </c>
      <c r="J97" s="174">
        <v>4000</v>
      </c>
      <c r="K97" s="174">
        <v>4000</v>
      </c>
      <c r="L97" s="78"/>
      <c r="M97" s="78"/>
      <c r="N97" s="78"/>
    </row>
    <row r="98" spans="1:14">
      <c r="A98" s="78"/>
      <c r="B98" s="78"/>
      <c r="C98" s="78"/>
      <c r="D98" s="158" t="s">
        <v>383</v>
      </c>
      <c r="I98" s="174"/>
      <c r="J98" s="174"/>
      <c r="K98" s="174"/>
      <c r="L98" s="78"/>
      <c r="M98" s="78"/>
      <c r="N98" s="78"/>
    </row>
    <row r="99" spans="1:14">
      <c r="A99" s="78"/>
      <c r="B99" s="78"/>
      <c r="C99" s="78"/>
      <c r="D99" s="158" t="s">
        <v>384</v>
      </c>
      <c r="F99" s="22">
        <v>392</v>
      </c>
      <c r="G99" s="22">
        <v>1000</v>
      </c>
      <c r="H99" s="22">
        <v>600</v>
      </c>
      <c r="I99" s="174">
        <v>1000</v>
      </c>
      <c r="J99" s="174">
        <v>1000</v>
      </c>
      <c r="K99" s="174">
        <v>1000</v>
      </c>
      <c r="L99" s="78"/>
      <c r="M99" s="78"/>
      <c r="N99" s="78"/>
    </row>
    <row r="100" spans="1:14">
      <c r="A100" s="78"/>
      <c r="B100" s="78"/>
      <c r="C100" s="78"/>
      <c r="D100" s="158" t="s">
        <v>385</v>
      </c>
      <c r="F100" s="22">
        <v>3940</v>
      </c>
      <c r="G100" s="22">
        <v>8000</v>
      </c>
      <c r="H100" s="22">
        <v>7000</v>
      </c>
      <c r="I100" s="174">
        <v>12000</v>
      </c>
      <c r="J100" s="186">
        <v>12000</v>
      </c>
      <c r="K100" s="174">
        <v>12000</v>
      </c>
      <c r="L100" s="78"/>
      <c r="M100" s="78"/>
      <c r="N100" s="78"/>
    </row>
    <row r="101" spans="1:14">
      <c r="A101" s="78"/>
      <c r="B101" s="78"/>
      <c r="C101" s="78"/>
      <c r="D101" s="158" t="s">
        <v>386</v>
      </c>
      <c r="G101" s="22">
        <v>6000</v>
      </c>
      <c r="H101" s="22">
        <v>4000</v>
      </c>
      <c r="I101" s="174">
        <v>6000</v>
      </c>
      <c r="J101" s="174">
        <v>6000</v>
      </c>
      <c r="K101" s="174">
        <v>6000</v>
      </c>
      <c r="L101" s="78"/>
      <c r="M101" s="78"/>
      <c r="N101" s="78"/>
    </row>
    <row r="102" spans="1:14">
      <c r="A102" s="78"/>
      <c r="B102" s="78"/>
      <c r="C102" s="78"/>
      <c r="D102" s="158" t="s">
        <v>387</v>
      </c>
      <c r="F102" s="22">
        <v>872</v>
      </c>
      <c r="G102" s="22">
        <v>2000</v>
      </c>
      <c r="H102" s="22">
        <v>1500</v>
      </c>
      <c r="I102" s="174">
        <v>3000</v>
      </c>
      <c r="J102" s="174">
        <v>3000</v>
      </c>
      <c r="K102" s="174">
        <v>3000</v>
      </c>
      <c r="L102" s="78"/>
      <c r="M102" s="78"/>
      <c r="N102" s="78"/>
    </row>
    <row r="103" spans="1:14">
      <c r="A103" s="78"/>
      <c r="B103" s="78"/>
      <c r="C103" s="78"/>
      <c r="D103" s="158" t="s">
        <v>388</v>
      </c>
      <c r="F103" s="22">
        <v>1499</v>
      </c>
      <c r="G103" s="22">
        <v>2000</v>
      </c>
      <c r="H103" s="22">
        <v>2000</v>
      </c>
      <c r="I103" s="174">
        <v>2500</v>
      </c>
      <c r="J103" s="174">
        <v>2500</v>
      </c>
      <c r="K103" s="174">
        <v>2500</v>
      </c>
      <c r="L103" s="78"/>
      <c r="M103" s="78"/>
      <c r="N103" s="78"/>
    </row>
    <row r="104" spans="1:14">
      <c r="A104" s="78"/>
      <c r="B104" s="78"/>
      <c r="C104" s="78"/>
      <c r="D104" s="158" t="s">
        <v>389</v>
      </c>
      <c r="F104" s="22">
        <v>7288</v>
      </c>
      <c r="G104" s="22">
        <v>25000</v>
      </c>
      <c r="H104" s="22">
        <v>16000</v>
      </c>
      <c r="I104" s="174">
        <v>47000</v>
      </c>
      <c r="J104" s="174">
        <v>25000</v>
      </c>
      <c r="K104" s="174">
        <v>25000</v>
      </c>
      <c r="L104" s="78"/>
      <c r="M104" s="78"/>
      <c r="N104" s="78"/>
    </row>
    <row r="105" spans="1:14">
      <c r="A105" s="78"/>
      <c r="B105" s="78"/>
      <c r="C105" s="78"/>
      <c r="D105" s="158" t="s">
        <v>390</v>
      </c>
      <c r="I105" s="174"/>
      <c r="J105" s="174"/>
      <c r="K105" s="174"/>
      <c r="L105" s="78"/>
      <c r="M105" s="78"/>
      <c r="N105" s="78"/>
    </row>
    <row r="106" spans="1:14">
      <c r="A106" s="78"/>
      <c r="B106" s="78"/>
      <c r="C106" s="78"/>
      <c r="D106" s="158" t="s">
        <v>391</v>
      </c>
      <c r="F106" s="22">
        <v>1674</v>
      </c>
      <c r="G106" s="22">
        <v>3000</v>
      </c>
      <c r="H106" s="22">
        <v>2500</v>
      </c>
      <c r="I106" s="174">
        <v>3500</v>
      </c>
      <c r="J106" s="174">
        <v>3500</v>
      </c>
      <c r="K106" s="174">
        <v>3500</v>
      </c>
      <c r="L106" s="78"/>
      <c r="M106" s="78"/>
      <c r="N106" s="78"/>
    </row>
    <row r="107" spans="1:14">
      <c r="A107" s="78"/>
      <c r="B107" s="78"/>
      <c r="C107" s="78"/>
      <c r="D107" s="158" t="s">
        <v>392</v>
      </c>
      <c r="I107" s="174"/>
      <c r="J107" s="174"/>
      <c r="K107" s="174"/>
      <c r="L107" s="78"/>
      <c r="M107" s="78"/>
      <c r="N107" s="78"/>
    </row>
    <row r="108" spans="1:14">
      <c r="A108" s="78"/>
      <c r="B108" s="78"/>
      <c r="C108" s="78"/>
      <c r="D108" s="158" t="s">
        <v>393</v>
      </c>
      <c r="I108" s="174">
        <v>20000</v>
      </c>
      <c r="J108" s="174">
        <v>100000</v>
      </c>
      <c r="K108" s="174">
        <v>100000</v>
      </c>
      <c r="L108" s="78"/>
      <c r="M108" s="78"/>
      <c r="N108" s="78"/>
    </row>
    <row r="109" spans="1:14">
      <c r="A109" s="78"/>
      <c r="B109" s="78"/>
      <c r="C109" s="78"/>
      <c r="D109" s="78" t="s">
        <v>394</v>
      </c>
      <c r="I109" s="174"/>
      <c r="J109" s="174"/>
      <c r="K109" s="174"/>
      <c r="L109" s="78"/>
      <c r="M109" s="78"/>
      <c r="N109" s="78"/>
    </row>
    <row r="110" spans="1:14">
      <c r="A110" s="78"/>
      <c r="B110" s="78"/>
      <c r="C110" s="78"/>
      <c r="D110" s="158" t="s">
        <v>395</v>
      </c>
      <c r="F110" s="174">
        <v>30732</v>
      </c>
      <c r="G110" s="174">
        <v>30000</v>
      </c>
      <c r="H110" s="174">
        <v>35000</v>
      </c>
      <c r="I110" s="174">
        <v>36000</v>
      </c>
      <c r="J110" s="174">
        <v>36000</v>
      </c>
      <c r="K110" s="174">
        <v>36000</v>
      </c>
      <c r="L110" s="78"/>
      <c r="M110" s="78"/>
      <c r="N110" s="78"/>
    </row>
    <row r="111" spans="1:14">
      <c r="A111" s="78"/>
      <c r="B111" s="78"/>
      <c r="C111" s="78"/>
      <c r="D111" s="158" t="s">
        <v>396</v>
      </c>
      <c r="F111" s="174">
        <v>680</v>
      </c>
      <c r="G111" s="174">
        <v>1000</v>
      </c>
      <c r="H111" s="174">
        <v>1000</v>
      </c>
      <c r="I111" s="174">
        <v>1000</v>
      </c>
      <c r="J111" s="174">
        <v>1500</v>
      </c>
      <c r="K111" s="174">
        <v>1500</v>
      </c>
      <c r="L111" s="78"/>
      <c r="M111" s="78"/>
      <c r="N111" s="78"/>
    </row>
    <row r="112" spans="1:14">
      <c r="A112" s="78"/>
      <c r="B112" s="78"/>
      <c r="C112" s="78"/>
      <c r="D112" s="158" t="s">
        <v>397</v>
      </c>
      <c r="F112" s="174">
        <v>1931</v>
      </c>
      <c r="G112" s="174">
        <v>3000</v>
      </c>
      <c r="H112" s="174">
        <v>3000</v>
      </c>
      <c r="I112" s="174">
        <v>3614</v>
      </c>
      <c r="J112" s="174">
        <v>3500</v>
      </c>
      <c r="K112" s="174">
        <v>3500</v>
      </c>
      <c r="L112" s="78"/>
      <c r="M112" s="78"/>
      <c r="N112" s="78"/>
    </row>
    <row r="113" spans="1:14">
      <c r="A113" s="78"/>
      <c r="B113" s="78"/>
      <c r="C113" s="78"/>
      <c r="D113" s="158" t="s">
        <v>482</v>
      </c>
      <c r="F113" s="174">
        <v>6701</v>
      </c>
      <c r="G113" s="174">
        <v>7000</v>
      </c>
      <c r="H113" s="174">
        <v>9000</v>
      </c>
      <c r="I113" s="174">
        <v>12000</v>
      </c>
      <c r="J113" s="174">
        <v>12000</v>
      </c>
      <c r="K113" s="174">
        <v>12000</v>
      </c>
      <c r="L113" s="78"/>
      <c r="M113" s="78"/>
      <c r="N113" s="78"/>
    </row>
    <row r="114" spans="1:14">
      <c r="A114" s="78"/>
      <c r="B114" s="78"/>
      <c r="C114" s="78"/>
      <c r="D114" s="158" t="s">
        <v>398</v>
      </c>
      <c r="F114" s="174">
        <v>29580</v>
      </c>
      <c r="G114" s="174">
        <v>32000</v>
      </c>
      <c r="H114" s="174">
        <v>31000</v>
      </c>
      <c r="I114" s="174">
        <v>32000</v>
      </c>
      <c r="J114" s="174">
        <v>32000</v>
      </c>
      <c r="K114" s="174">
        <v>32000</v>
      </c>
      <c r="L114" s="78"/>
      <c r="M114" s="78"/>
      <c r="N114" s="78"/>
    </row>
    <row r="115" spans="1:14">
      <c r="A115" s="78"/>
      <c r="B115" s="78"/>
      <c r="C115" s="78"/>
      <c r="D115" s="158" t="s">
        <v>399</v>
      </c>
      <c r="F115" s="174">
        <v>7382</v>
      </c>
      <c r="G115" s="174">
        <v>10000</v>
      </c>
      <c r="H115" s="174">
        <v>9000</v>
      </c>
      <c r="I115" s="174">
        <v>18000</v>
      </c>
      <c r="J115" s="174">
        <v>15000</v>
      </c>
      <c r="K115" s="174">
        <v>15000</v>
      </c>
      <c r="L115" s="78"/>
      <c r="M115" s="78"/>
      <c r="N115" s="78"/>
    </row>
    <row r="116" spans="1:14">
      <c r="A116" s="78"/>
      <c r="B116" s="78"/>
      <c r="C116" s="78"/>
      <c r="D116" s="158" t="s">
        <v>400</v>
      </c>
      <c r="F116" s="174">
        <v>35910</v>
      </c>
      <c r="G116" s="174">
        <v>25000</v>
      </c>
      <c r="H116" s="174">
        <v>20000</v>
      </c>
      <c r="I116" s="174">
        <v>25000</v>
      </c>
      <c r="J116" s="174">
        <v>25000</v>
      </c>
      <c r="K116" s="174">
        <v>25000</v>
      </c>
      <c r="L116" s="78"/>
      <c r="M116" s="78"/>
      <c r="N116" s="78"/>
    </row>
    <row r="117" spans="1:14">
      <c r="A117" s="78"/>
      <c r="B117" s="78"/>
      <c r="C117" s="78"/>
      <c r="D117" s="175" t="s">
        <v>597</v>
      </c>
      <c r="F117" s="174"/>
      <c r="G117" s="174">
        <v>2000</v>
      </c>
      <c r="H117" s="174"/>
      <c r="I117" s="174">
        <v>1000</v>
      </c>
      <c r="J117" s="174">
        <v>1000</v>
      </c>
      <c r="K117" s="174">
        <v>1000</v>
      </c>
      <c r="L117" s="78"/>
      <c r="M117" s="78"/>
      <c r="N117" s="78"/>
    </row>
    <row r="118" spans="1:14">
      <c r="A118" s="78"/>
      <c r="B118" s="78"/>
      <c r="C118" s="78"/>
      <c r="D118" s="171" t="s">
        <v>553</v>
      </c>
      <c r="F118" s="204">
        <f t="shared" ref="F118:K118" si="11">SUM(F88:F117)</f>
        <v>191044</v>
      </c>
      <c r="G118" s="204">
        <f t="shared" si="11"/>
        <v>268500</v>
      </c>
      <c r="H118" s="204">
        <f t="shared" si="11"/>
        <v>231400</v>
      </c>
      <c r="I118" s="204">
        <f t="shared" si="11"/>
        <v>341814</v>
      </c>
      <c r="J118" s="204">
        <f t="shared" si="11"/>
        <v>391200</v>
      </c>
      <c r="K118" s="204">
        <f t="shared" si="11"/>
        <v>391200</v>
      </c>
      <c r="L118" s="78"/>
      <c r="M118" s="78"/>
      <c r="N118" s="78"/>
    </row>
    <row r="119" spans="1:14">
      <c r="A119" s="78"/>
      <c r="B119" s="78"/>
      <c r="C119" s="78"/>
      <c r="D119" s="171"/>
      <c r="F119" s="174"/>
      <c r="G119" s="174"/>
      <c r="H119" s="174"/>
      <c r="I119" s="174"/>
      <c r="J119" s="174"/>
      <c r="K119" s="174"/>
      <c r="L119" s="78"/>
      <c r="M119" s="78"/>
      <c r="N119" s="78"/>
    </row>
    <row r="120" spans="1:14">
      <c r="A120" s="78"/>
      <c r="B120" s="78"/>
      <c r="C120" s="78"/>
      <c r="D120" s="176" t="s">
        <v>554</v>
      </c>
      <c r="E120" s="165"/>
      <c r="F120" s="205">
        <f t="shared" ref="F120:K120" si="12">F85+F118</f>
        <v>191044</v>
      </c>
      <c r="G120" s="205">
        <f t="shared" si="12"/>
        <v>268500</v>
      </c>
      <c r="H120" s="205">
        <f t="shared" si="12"/>
        <v>231400</v>
      </c>
      <c r="I120" s="205">
        <f t="shared" si="12"/>
        <v>341814</v>
      </c>
      <c r="J120" s="205">
        <f t="shared" si="12"/>
        <v>391200</v>
      </c>
      <c r="K120" s="205">
        <f t="shared" si="12"/>
        <v>391200</v>
      </c>
      <c r="L120" s="206">
        <f>+L87+L82</f>
        <v>0</v>
      </c>
      <c r="M120" s="206">
        <f>+M87+M82</f>
        <v>0</v>
      </c>
      <c r="N120" s="206">
        <f>+N87+N82</f>
        <v>0</v>
      </c>
    </row>
    <row r="121" spans="1:14">
      <c r="A121" s="78"/>
      <c r="B121" s="78"/>
      <c r="C121" s="78"/>
      <c r="D121" s="158"/>
      <c r="F121" s="174"/>
      <c r="G121" s="174"/>
      <c r="H121" s="174"/>
      <c r="I121" s="174"/>
      <c r="J121" s="174"/>
      <c r="K121" s="174"/>
      <c r="L121" s="78"/>
      <c r="M121" s="78"/>
      <c r="N121" s="78"/>
    </row>
    <row r="122" spans="1:14">
      <c r="A122" s="78"/>
      <c r="B122" s="78"/>
      <c r="C122" s="78"/>
      <c r="D122" s="177" t="s">
        <v>501</v>
      </c>
      <c r="E122" s="165"/>
      <c r="F122" s="178"/>
      <c r="G122" s="178"/>
      <c r="H122" s="178"/>
      <c r="I122" s="178"/>
      <c r="J122" s="178"/>
      <c r="K122" s="178"/>
      <c r="L122" s="78"/>
      <c r="M122" s="78"/>
      <c r="N122" s="78"/>
    </row>
    <row r="123" spans="1:14">
      <c r="A123" s="78"/>
      <c r="B123" s="78"/>
      <c r="C123" s="78"/>
      <c r="D123" s="157" t="s">
        <v>401</v>
      </c>
      <c r="F123" s="174">
        <v>520395</v>
      </c>
      <c r="G123" s="174">
        <v>600000</v>
      </c>
      <c r="H123" s="174">
        <v>1000000</v>
      </c>
      <c r="I123" s="174">
        <v>970000</v>
      </c>
      <c r="J123" s="174">
        <v>1050000</v>
      </c>
      <c r="K123" s="174">
        <v>1100000</v>
      </c>
      <c r="L123" s="78"/>
      <c r="M123" s="78"/>
      <c r="N123" s="78"/>
    </row>
    <row r="124" spans="1:14">
      <c r="A124" s="78"/>
      <c r="B124" s="78"/>
      <c r="C124" s="78"/>
      <c r="D124" s="157" t="s">
        <v>402</v>
      </c>
      <c r="F124" s="174">
        <v>51639</v>
      </c>
      <c r="G124" s="174">
        <v>60000</v>
      </c>
      <c r="H124" s="174">
        <v>65000</v>
      </c>
      <c r="I124" s="174">
        <v>67000</v>
      </c>
      <c r="J124" s="174">
        <v>75000</v>
      </c>
      <c r="K124" s="174">
        <v>80000</v>
      </c>
      <c r="L124" s="78"/>
      <c r="M124" s="78"/>
      <c r="N124" s="78"/>
    </row>
    <row r="125" spans="1:14">
      <c r="A125" s="78"/>
      <c r="B125" s="78"/>
      <c r="C125" s="78"/>
      <c r="D125" s="157" t="s">
        <v>403</v>
      </c>
      <c r="F125" s="174">
        <v>23517</v>
      </c>
      <c r="G125" s="174">
        <v>30000</v>
      </c>
      <c r="H125" s="174">
        <v>35000</v>
      </c>
      <c r="I125" s="174">
        <v>40000</v>
      </c>
      <c r="J125" s="174">
        <v>40000</v>
      </c>
      <c r="K125" s="174">
        <v>40000</v>
      </c>
      <c r="L125" s="78"/>
      <c r="M125" s="78"/>
      <c r="N125" s="78"/>
    </row>
    <row r="126" spans="1:14">
      <c r="A126" s="78"/>
      <c r="B126" s="78"/>
      <c r="C126" s="78"/>
      <c r="D126" s="157" t="s">
        <v>404</v>
      </c>
      <c r="F126" s="174"/>
      <c r="G126" s="174"/>
      <c r="H126" s="174"/>
      <c r="I126" s="174"/>
      <c r="J126" s="174"/>
      <c r="K126" s="174"/>
      <c r="L126" s="78"/>
      <c r="M126" s="78"/>
      <c r="N126" s="78"/>
    </row>
    <row r="127" spans="1:14">
      <c r="A127" s="78"/>
      <c r="B127" s="78"/>
      <c r="C127" s="78"/>
      <c r="D127" s="157" t="s">
        <v>405</v>
      </c>
      <c r="F127" s="174">
        <v>6843</v>
      </c>
      <c r="G127" s="174">
        <v>12000</v>
      </c>
      <c r="H127" s="174">
        <v>8000</v>
      </c>
      <c r="I127" s="174">
        <v>12000</v>
      </c>
      <c r="J127" s="174">
        <v>12000</v>
      </c>
      <c r="K127" s="174">
        <v>12000</v>
      </c>
      <c r="L127" s="78"/>
      <c r="M127" s="78"/>
      <c r="N127" s="78"/>
    </row>
    <row r="128" spans="1:14">
      <c r="A128" s="78"/>
      <c r="B128" s="78"/>
      <c r="C128" s="78"/>
      <c r="D128" s="157" t="s">
        <v>406</v>
      </c>
      <c r="F128" s="174">
        <v>110085</v>
      </c>
      <c r="G128" s="174">
        <v>100000</v>
      </c>
      <c r="H128" s="174">
        <v>70000</v>
      </c>
      <c r="I128" s="174">
        <v>120000</v>
      </c>
      <c r="J128" s="174">
        <v>80000</v>
      </c>
      <c r="K128" s="174">
        <v>80000</v>
      </c>
      <c r="L128" s="78"/>
      <c r="M128" s="78"/>
      <c r="N128" s="78"/>
    </row>
    <row r="129" spans="1:14">
      <c r="A129" s="78"/>
      <c r="B129" s="78"/>
      <c r="C129" s="78"/>
      <c r="D129" s="22" t="s">
        <v>729</v>
      </c>
      <c r="F129" s="174"/>
      <c r="G129" s="174"/>
      <c r="H129" s="174">
        <v>4000</v>
      </c>
      <c r="I129" s="174">
        <v>5000</v>
      </c>
      <c r="J129" s="174">
        <v>5000</v>
      </c>
      <c r="K129" s="174">
        <v>5000</v>
      </c>
      <c r="L129" s="78"/>
      <c r="M129" s="78"/>
      <c r="N129" s="78"/>
    </row>
    <row r="130" spans="1:14">
      <c r="A130" s="78"/>
      <c r="B130" s="78"/>
      <c r="C130" s="78"/>
      <c r="D130" s="176" t="s">
        <v>505</v>
      </c>
      <c r="F130" s="204">
        <f t="shared" ref="F130:K130" si="13">SUM(F123:F129)</f>
        <v>712479</v>
      </c>
      <c r="G130" s="204">
        <f t="shared" si="13"/>
        <v>802000</v>
      </c>
      <c r="H130" s="204">
        <f t="shared" si="13"/>
        <v>1182000</v>
      </c>
      <c r="I130" s="204">
        <f t="shared" si="13"/>
        <v>1214000</v>
      </c>
      <c r="J130" s="204">
        <f t="shared" si="13"/>
        <v>1262000</v>
      </c>
      <c r="K130" s="204">
        <f t="shared" si="13"/>
        <v>1317000</v>
      </c>
      <c r="L130" s="78"/>
      <c r="M130" s="78"/>
      <c r="N130" s="78"/>
    </row>
    <row r="131" spans="1:14">
      <c r="A131" s="78"/>
      <c r="B131" s="78"/>
      <c r="C131" s="78"/>
      <c r="D131" s="172"/>
      <c r="E131" s="129"/>
      <c r="F131" s="179"/>
      <c r="G131" s="179"/>
      <c r="H131" s="179"/>
      <c r="I131" s="179"/>
      <c r="J131" s="179"/>
      <c r="K131" s="179"/>
      <c r="L131" s="78"/>
      <c r="M131" s="78"/>
      <c r="N131" s="78"/>
    </row>
    <row r="132" spans="1:14">
      <c r="A132" s="78"/>
      <c r="B132" s="78"/>
      <c r="C132" s="78"/>
      <c r="D132" s="180" t="s">
        <v>506</v>
      </c>
      <c r="E132" s="79"/>
      <c r="F132" s="181"/>
      <c r="G132" s="181"/>
      <c r="H132" s="181"/>
      <c r="I132" s="181"/>
      <c r="J132" s="181"/>
      <c r="K132" s="181"/>
      <c r="L132" s="78"/>
      <c r="M132" s="78"/>
      <c r="N132" s="78"/>
    </row>
    <row r="133" spans="1:14">
      <c r="A133" s="78"/>
      <c r="B133" s="78"/>
      <c r="C133" s="78"/>
      <c r="D133" s="158"/>
      <c r="F133" s="174"/>
      <c r="G133" s="174"/>
      <c r="H133" s="174"/>
      <c r="I133" s="174"/>
      <c r="J133" s="174"/>
      <c r="K133" s="174"/>
      <c r="L133" s="78"/>
      <c r="M133" s="78"/>
      <c r="N133" s="78"/>
    </row>
    <row r="134" spans="1:14">
      <c r="A134" s="78"/>
      <c r="B134" s="78"/>
      <c r="C134" s="78"/>
      <c r="D134" s="182" t="s">
        <v>508</v>
      </c>
      <c r="F134" s="174"/>
      <c r="G134" s="174"/>
      <c r="H134" s="174"/>
      <c r="I134" s="174"/>
      <c r="J134" s="174"/>
      <c r="K134" s="174"/>
      <c r="L134" s="206">
        <f>SUM(L135:L140)</f>
        <v>0</v>
      </c>
      <c r="M134" s="206">
        <f>SUM(M135:M140)</f>
        <v>0</v>
      </c>
      <c r="N134" s="206">
        <f>SUM(N135:N140)</f>
        <v>0</v>
      </c>
    </row>
    <row r="135" spans="1:14">
      <c r="A135" s="78"/>
      <c r="B135" s="78"/>
      <c r="C135" s="78"/>
      <c r="D135" s="157" t="s">
        <v>510</v>
      </c>
      <c r="F135" s="174">
        <v>13592</v>
      </c>
      <c r="G135" s="174">
        <v>25000</v>
      </c>
      <c r="H135" s="174">
        <v>27000</v>
      </c>
      <c r="I135" s="174">
        <v>23000</v>
      </c>
      <c r="J135" s="174">
        <v>23000</v>
      </c>
      <c r="K135" s="174">
        <v>23000</v>
      </c>
      <c r="L135" s="78"/>
      <c r="M135" s="78"/>
      <c r="N135" s="78"/>
    </row>
    <row r="136" spans="1:14">
      <c r="A136" s="78"/>
      <c r="B136" s="78"/>
      <c r="C136" s="78"/>
      <c r="D136" s="157" t="s">
        <v>511</v>
      </c>
      <c r="F136" s="174"/>
      <c r="G136" s="174">
        <v>1000</v>
      </c>
      <c r="H136" s="174">
        <v>2000</v>
      </c>
      <c r="I136" s="174">
        <v>10000</v>
      </c>
      <c r="J136" s="174">
        <v>10000</v>
      </c>
      <c r="K136" s="174">
        <v>10000</v>
      </c>
      <c r="L136" s="78"/>
      <c r="M136" s="78"/>
      <c r="N136" s="78"/>
    </row>
    <row r="137" spans="1:14">
      <c r="A137" s="78"/>
      <c r="B137" s="78"/>
      <c r="C137" s="78"/>
      <c r="D137" s="157" t="s">
        <v>512</v>
      </c>
      <c r="F137" s="174">
        <v>100</v>
      </c>
      <c r="G137" s="174">
        <v>5000</v>
      </c>
      <c r="H137" s="174">
        <v>5000</v>
      </c>
      <c r="I137" s="174">
        <v>15000</v>
      </c>
      <c r="J137" s="186">
        <v>15000</v>
      </c>
      <c r="K137" s="174">
        <v>15000</v>
      </c>
      <c r="L137" s="78"/>
      <c r="M137" s="78"/>
      <c r="N137" s="78"/>
    </row>
    <row r="138" spans="1:14">
      <c r="A138" s="78"/>
      <c r="B138" s="78"/>
      <c r="C138" s="78"/>
      <c r="D138" s="157" t="s">
        <v>513</v>
      </c>
      <c r="F138" s="174">
        <v>200</v>
      </c>
      <c r="G138" s="174">
        <v>2000</v>
      </c>
      <c r="H138" s="174">
        <v>2000</v>
      </c>
      <c r="I138" s="174">
        <v>20000</v>
      </c>
      <c r="J138" s="174">
        <v>20000</v>
      </c>
      <c r="K138" s="174">
        <v>20000</v>
      </c>
      <c r="L138" s="78"/>
      <c r="M138" s="78"/>
      <c r="N138" s="78"/>
    </row>
    <row r="139" spans="1:14">
      <c r="A139" s="78"/>
      <c r="B139" s="78"/>
      <c r="C139" s="78"/>
      <c r="D139" s="157" t="s">
        <v>514</v>
      </c>
      <c r="F139" s="174">
        <v>1405</v>
      </c>
      <c r="G139" s="174">
        <v>2000</v>
      </c>
      <c r="H139" s="174">
        <v>2000</v>
      </c>
      <c r="I139" s="174">
        <v>9000</v>
      </c>
      <c r="J139" s="174">
        <v>9000</v>
      </c>
      <c r="K139" s="174">
        <v>9000</v>
      </c>
      <c r="L139" s="78"/>
      <c r="M139" s="78"/>
      <c r="N139" s="78"/>
    </row>
    <row r="140" spans="1:14">
      <c r="A140" s="78"/>
      <c r="B140" s="78"/>
      <c r="C140" s="78"/>
      <c r="D140" s="157" t="s">
        <v>515</v>
      </c>
      <c r="F140" s="174">
        <v>2892</v>
      </c>
      <c r="G140" s="174">
        <v>4000</v>
      </c>
      <c r="H140" s="174">
        <v>5000</v>
      </c>
      <c r="I140" s="174">
        <v>1000</v>
      </c>
      <c r="J140" s="174">
        <v>1000</v>
      </c>
      <c r="K140" s="174">
        <v>1000</v>
      </c>
      <c r="L140" s="78"/>
      <c r="M140" s="78"/>
      <c r="N140" s="78"/>
    </row>
    <row r="141" spans="1:14">
      <c r="A141" s="78"/>
      <c r="B141" s="78"/>
      <c r="C141" s="78"/>
      <c r="D141" s="183" t="s">
        <v>507</v>
      </c>
      <c r="F141" s="204">
        <f t="shared" ref="F141:K141" si="14">SUM(F135:F140)</f>
        <v>18189</v>
      </c>
      <c r="G141" s="204">
        <f t="shared" si="14"/>
        <v>39000</v>
      </c>
      <c r="H141" s="204">
        <f t="shared" si="14"/>
        <v>43000</v>
      </c>
      <c r="I141" s="204">
        <f t="shared" si="14"/>
        <v>78000</v>
      </c>
      <c r="J141" s="204">
        <f t="shared" si="14"/>
        <v>78000</v>
      </c>
      <c r="K141" s="204">
        <f t="shared" si="14"/>
        <v>78000</v>
      </c>
      <c r="L141" s="78"/>
      <c r="M141" s="78"/>
      <c r="N141" s="78"/>
    </row>
    <row r="142" spans="1:14">
      <c r="A142" s="78"/>
      <c r="B142" s="78"/>
      <c r="C142" s="78"/>
      <c r="D142" s="157"/>
      <c r="F142" s="174"/>
      <c r="G142" s="174"/>
      <c r="H142" s="174"/>
      <c r="I142" s="174"/>
      <c r="J142" s="174"/>
      <c r="K142" s="174"/>
      <c r="L142" s="78"/>
      <c r="M142" s="78"/>
      <c r="N142" s="78"/>
    </row>
    <row r="143" spans="1:14">
      <c r="A143" s="78"/>
      <c r="B143" s="78"/>
      <c r="C143" s="78"/>
      <c r="D143" s="182" t="s">
        <v>509</v>
      </c>
      <c r="F143" s="174"/>
      <c r="G143" s="174"/>
      <c r="H143" s="174"/>
      <c r="I143" s="174"/>
      <c r="J143" s="174"/>
      <c r="K143" s="174"/>
      <c r="L143" s="78"/>
      <c r="M143" s="78"/>
      <c r="N143" s="78"/>
    </row>
    <row r="144" spans="1:14">
      <c r="A144" s="78"/>
      <c r="B144" s="78"/>
      <c r="C144" s="78"/>
      <c r="D144" s="163" t="s">
        <v>724</v>
      </c>
      <c r="F144" s="174">
        <v>1500</v>
      </c>
      <c r="G144" s="174">
        <v>1000</v>
      </c>
      <c r="H144" s="174">
        <v>1000</v>
      </c>
      <c r="I144" s="174">
        <v>1000</v>
      </c>
      <c r="J144" s="174">
        <v>1000</v>
      </c>
      <c r="K144" s="174">
        <v>1000</v>
      </c>
      <c r="L144" s="78"/>
      <c r="M144" s="78"/>
      <c r="N144" s="78"/>
    </row>
    <row r="145" spans="1:14">
      <c r="A145" s="78"/>
      <c r="B145" s="78"/>
      <c r="C145" s="78"/>
      <c r="D145" s="163" t="s">
        <v>725</v>
      </c>
      <c r="F145" s="174">
        <v>2861</v>
      </c>
      <c r="G145" s="174">
        <v>5000</v>
      </c>
      <c r="H145" s="174">
        <v>5000</v>
      </c>
      <c r="I145" s="174">
        <v>5000</v>
      </c>
      <c r="J145" s="174">
        <v>5000</v>
      </c>
      <c r="K145" s="174">
        <v>5000</v>
      </c>
      <c r="L145" s="78"/>
      <c r="M145" s="78"/>
      <c r="N145" s="78"/>
    </row>
    <row r="146" spans="1:14">
      <c r="A146" s="78"/>
      <c r="B146" s="78"/>
      <c r="C146" s="78"/>
      <c r="D146" s="163" t="s">
        <v>726</v>
      </c>
      <c r="F146" s="174">
        <v>146</v>
      </c>
      <c r="G146" s="174">
        <v>1000</v>
      </c>
      <c r="H146" s="174">
        <v>500</v>
      </c>
      <c r="I146" s="174">
        <v>3000</v>
      </c>
      <c r="J146" s="174">
        <v>3000</v>
      </c>
      <c r="K146" s="174">
        <v>3000</v>
      </c>
      <c r="L146" s="78"/>
      <c r="M146" s="78"/>
      <c r="N146" s="78"/>
    </row>
    <row r="147" spans="1:14">
      <c r="A147" s="78"/>
      <c r="B147" s="78"/>
      <c r="C147" s="78"/>
      <c r="D147" s="183" t="s">
        <v>507</v>
      </c>
      <c r="F147" s="204">
        <f t="shared" ref="F147:K147" si="15">SUM(F144:F146)</f>
        <v>4507</v>
      </c>
      <c r="G147" s="204">
        <f t="shared" si="15"/>
        <v>7000</v>
      </c>
      <c r="H147" s="204">
        <f t="shared" si="15"/>
        <v>6500</v>
      </c>
      <c r="I147" s="204">
        <f t="shared" si="15"/>
        <v>9000</v>
      </c>
      <c r="J147" s="204">
        <f t="shared" si="15"/>
        <v>9000</v>
      </c>
      <c r="K147" s="204">
        <f t="shared" si="15"/>
        <v>9000</v>
      </c>
      <c r="L147" s="78"/>
      <c r="M147" s="78"/>
      <c r="N147" s="78"/>
    </row>
    <row r="148" spans="1:14">
      <c r="A148" s="78"/>
      <c r="B148" s="78"/>
      <c r="C148" s="78"/>
      <c r="D148" s="176"/>
      <c r="F148" s="174"/>
      <c r="G148" s="174"/>
      <c r="H148" s="174"/>
      <c r="I148" s="174"/>
      <c r="J148" s="174"/>
      <c r="K148" s="174"/>
      <c r="L148" s="78"/>
      <c r="M148" s="78"/>
      <c r="N148" s="78"/>
    </row>
    <row r="149" spans="1:14" ht="15.75" thickBot="1">
      <c r="A149" s="78"/>
      <c r="B149" s="78"/>
      <c r="C149" s="78"/>
      <c r="D149" s="184" t="s">
        <v>555</v>
      </c>
      <c r="F149" s="207">
        <f t="shared" ref="F149:K149" si="16">F141+F147</f>
        <v>22696</v>
      </c>
      <c r="G149" s="207">
        <f t="shared" si="16"/>
        <v>46000</v>
      </c>
      <c r="H149" s="207">
        <f t="shared" si="16"/>
        <v>49500</v>
      </c>
      <c r="I149" s="207">
        <f t="shared" si="16"/>
        <v>87000</v>
      </c>
      <c r="J149" s="207">
        <f t="shared" si="16"/>
        <v>87000</v>
      </c>
      <c r="K149" s="207">
        <f t="shared" si="16"/>
        <v>87000</v>
      </c>
      <c r="L149" s="78"/>
      <c r="M149" s="78"/>
      <c r="N149" s="78"/>
    </row>
    <row r="150" spans="1:14">
      <c r="A150" s="78"/>
      <c r="B150" s="78"/>
      <c r="C150" s="78"/>
      <c r="D150" s="158"/>
      <c r="F150" s="174"/>
      <c r="G150" s="174"/>
      <c r="H150" s="174"/>
      <c r="I150" s="174"/>
      <c r="J150" s="174"/>
      <c r="K150" s="174"/>
      <c r="L150" s="78"/>
      <c r="M150" s="78"/>
      <c r="N150" s="78"/>
    </row>
    <row r="151" spans="1:14">
      <c r="A151" s="78"/>
      <c r="B151" s="78"/>
      <c r="C151" s="78"/>
      <c r="D151" s="171" t="s">
        <v>558</v>
      </c>
      <c r="F151" s="185"/>
      <c r="G151" s="185"/>
      <c r="H151" s="185"/>
      <c r="I151" s="185"/>
      <c r="J151" s="185"/>
      <c r="K151" s="185"/>
      <c r="L151" s="78"/>
      <c r="M151" s="78"/>
      <c r="N151" s="78"/>
    </row>
    <row r="152" spans="1:14">
      <c r="A152" s="78"/>
      <c r="B152" s="78"/>
      <c r="C152" s="78"/>
      <c r="D152" s="158" t="s">
        <v>516</v>
      </c>
      <c r="F152" s="174">
        <v>140528</v>
      </c>
      <c r="G152" s="174">
        <v>160000</v>
      </c>
      <c r="H152" s="174">
        <v>170000</v>
      </c>
      <c r="I152" s="174">
        <v>180000</v>
      </c>
      <c r="J152" s="174">
        <v>190000</v>
      </c>
      <c r="K152" s="174">
        <v>190000</v>
      </c>
      <c r="L152" s="78"/>
      <c r="M152" s="78"/>
      <c r="N152" s="78"/>
    </row>
    <row r="153" spans="1:14">
      <c r="A153" s="78"/>
      <c r="B153" s="78"/>
      <c r="C153" s="78"/>
      <c r="D153" s="158" t="s">
        <v>517</v>
      </c>
      <c r="F153" s="174">
        <v>248</v>
      </c>
      <c r="G153" s="174">
        <v>1000</v>
      </c>
      <c r="H153" s="174">
        <v>1000</v>
      </c>
      <c r="I153" s="174">
        <v>3000</v>
      </c>
      <c r="J153" s="174">
        <v>2000</v>
      </c>
      <c r="K153" s="174">
        <v>2000</v>
      </c>
      <c r="L153" s="78"/>
      <c r="M153" s="78"/>
      <c r="N153" s="78"/>
    </row>
    <row r="154" spans="1:14">
      <c r="A154" s="78"/>
      <c r="B154" s="78"/>
      <c r="C154" s="78"/>
      <c r="D154" s="159" t="s">
        <v>556</v>
      </c>
      <c r="F154" s="174"/>
      <c r="G154" s="174">
        <v>1000</v>
      </c>
      <c r="H154" s="174"/>
      <c r="I154" s="174">
        <v>3000</v>
      </c>
      <c r="J154" s="174">
        <v>3000</v>
      </c>
      <c r="K154" s="174">
        <v>3000</v>
      </c>
      <c r="L154" s="78"/>
      <c r="M154" s="78"/>
      <c r="N154" s="78"/>
    </row>
    <row r="155" spans="1:14">
      <c r="A155" s="78"/>
      <c r="B155" s="78"/>
      <c r="C155" s="78"/>
      <c r="D155" s="158" t="s">
        <v>518</v>
      </c>
      <c r="F155" s="174">
        <v>1418</v>
      </c>
      <c r="G155" s="174">
        <v>2500</v>
      </c>
      <c r="H155" s="174">
        <v>1500</v>
      </c>
      <c r="I155" s="174">
        <v>4500</v>
      </c>
      <c r="J155" s="174">
        <v>4000</v>
      </c>
      <c r="K155" s="174">
        <v>4000</v>
      </c>
      <c r="L155" s="78"/>
      <c r="M155" s="78"/>
      <c r="N155" s="78"/>
    </row>
    <row r="156" spans="1:14">
      <c r="A156" s="78"/>
      <c r="B156" s="78"/>
      <c r="C156" s="78"/>
      <c r="D156" s="158" t="s">
        <v>519</v>
      </c>
      <c r="F156" s="174"/>
      <c r="G156" s="174"/>
      <c r="H156" s="174"/>
      <c r="I156" s="174">
        <v>5000</v>
      </c>
      <c r="J156" s="174">
        <v>10000</v>
      </c>
      <c r="K156" s="174">
        <v>10000</v>
      </c>
      <c r="L156" s="78"/>
      <c r="M156" s="78"/>
      <c r="N156" s="78"/>
    </row>
    <row r="157" spans="1:14">
      <c r="A157" s="78"/>
      <c r="B157" s="78"/>
      <c r="C157" s="78"/>
      <c r="D157" s="158" t="s">
        <v>520</v>
      </c>
      <c r="F157" s="174"/>
      <c r="G157" s="174"/>
      <c r="H157" s="174"/>
      <c r="I157" s="174"/>
      <c r="J157" s="174"/>
      <c r="K157" s="174"/>
      <c r="L157" s="78"/>
      <c r="M157" s="78"/>
      <c r="N157" s="78"/>
    </row>
    <row r="158" spans="1:14">
      <c r="A158" s="78"/>
      <c r="B158" s="78"/>
      <c r="C158" s="78"/>
      <c r="D158" s="175" t="s">
        <v>598</v>
      </c>
      <c r="F158" s="174"/>
      <c r="G158" s="174"/>
      <c r="H158" s="174"/>
      <c r="I158" s="174"/>
      <c r="J158" s="174"/>
      <c r="K158" s="174"/>
      <c r="L158" s="78"/>
      <c r="M158" s="78"/>
      <c r="N158" s="78"/>
    </row>
    <row r="159" spans="1:14">
      <c r="A159" s="78"/>
      <c r="B159" s="78"/>
      <c r="C159" s="78"/>
      <c r="D159" s="158" t="s">
        <v>521</v>
      </c>
      <c r="F159" s="174"/>
      <c r="G159" s="174"/>
      <c r="H159" s="174"/>
      <c r="I159" s="174"/>
      <c r="J159" s="174"/>
      <c r="K159" s="174"/>
      <c r="L159" s="78"/>
      <c r="M159" s="78"/>
      <c r="N159" s="78"/>
    </row>
    <row r="160" spans="1:14">
      <c r="A160" s="78"/>
      <c r="B160" s="78"/>
      <c r="C160" s="78"/>
      <c r="D160" s="158" t="s">
        <v>522</v>
      </c>
      <c r="F160" s="174"/>
      <c r="G160" s="174">
        <v>36000</v>
      </c>
      <c r="H160" s="174">
        <v>22000</v>
      </c>
      <c r="I160" s="174">
        <v>35000</v>
      </c>
      <c r="J160" s="174">
        <v>35000</v>
      </c>
      <c r="K160" s="174">
        <v>35000</v>
      </c>
      <c r="L160" s="78"/>
      <c r="M160" s="78"/>
      <c r="N160" s="78"/>
    </row>
    <row r="161" spans="1:14">
      <c r="A161" s="78"/>
      <c r="B161" s="78"/>
      <c r="C161" s="78"/>
      <c r="D161" s="158" t="s">
        <v>523</v>
      </c>
      <c r="F161" s="174"/>
      <c r="G161" s="174"/>
      <c r="H161" s="174">
        <v>5000</v>
      </c>
      <c r="I161" s="174">
        <v>2000</v>
      </c>
      <c r="J161" s="174">
        <v>2000</v>
      </c>
      <c r="K161" s="174">
        <v>2000</v>
      </c>
      <c r="L161" s="78"/>
      <c r="M161" s="78"/>
      <c r="N161" s="78"/>
    </row>
    <row r="162" spans="1:14">
      <c r="A162" s="78"/>
      <c r="B162" s="78"/>
      <c r="C162" s="78"/>
      <c r="D162" s="158" t="s">
        <v>524</v>
      </c>
      <c r="F162" s="174"/>
      <c r="G162" s="174">
        <v>2000</v>
      </c>
      <c r="H162" s="174">
        <v>500</v>
      </c>
      <c r="I162" s="174">
        <v>2000</v>
      </c>
      <c r="J162" s="174">
        <v>2000</v>
      </c>
      <c r="K162" s="174">
        <v>2000</v>
      </c>
      <c r="L162" s="78"/>
      <c r="M162" s="78"/>
      <c r="N162" s="78"/>
    </row>
    <row r="163" spans="1:14">
      <c r="A163" s="78"/>
      <c r="B163" s="78"/>
      <c r="C163" s="78"/>
      <c r="D163" s="175" t="s">
        <v>599</v>
      </c>
      <c r="F163" s="174">
        <v>6021</v>
      </c>
      <c r="G163" s="174">
        <v>6000</v>
      </c>
      <c r="H163" s="174">
        <v>8000</v>
      </c>
      <c r="I163" s="174">
        <v>15000</v>
      </c>
      <c r="J163" s="174">
        <v>15000</v>
      </c>
      <c r="K163" s="174">
        <v>15000</v>
      </c>
      <c r="L163" s="78"/>
      <c r="M163" s="78"/>
      <c r="N163" s="78"/>
    </row>
    <row r="164" spans="1:14">
      <c r="A164" s="78"/>
      <c r="B164" s="78"/>
      <c r="C164" s="78"/>
      <c r="D164" s="158" t="s">
        <v>525</v>
      </c>
      <c r="F164" s="174">
        <v>953</v>
      </c>
      <c r="G164" s="174">
        <v>3000</v>
      </c>
      <c r="H164" s="174">
        <v>1500</v>
      </c>
      <c r="I164" s="174">
        <v>2000</v>
      </c>
      <c r="J164" s="174">
        <v>2000</v>
      </c>
      <c r="K164" s="174">
        <v>2000</v>
      </c>
      <c r="L164" s="78"/>
      <c r="M164" s="78"/>
      <c r="N164" s="78"/>
    </row>
    <row r="165" spans="1:14">
      <c r="A165" s="78"/>
      <c r="B165" s="78"/>
      <c r="C165" s="78"/>
      <c r="D165" s="158" t="s">
        <v>526</v>
      </c>
      <c r="F165" s="174"/>
      <c r="G165" s="174">
        <v>3000</v>
      </c>
      <c r="H165" s="174">
        <v>1000</v>
      </c>
      <c r="I165" s="174">
        <v>3000</v>
      </c>
      <c r="J165" s="174">
        <v>3000</v>
      </c>
      <c r="K165" s="174">
        <v>3000</v>
      </c>
      <c r="L165" s="78"/>
      <c r="M165" s="78"/>
      <c r="N165" s="78"/>
    </row>
    <row r="166" spans="1:14">
      <c r="D166" s="158" t="s">
        <v>527</v>
      </c>
      <c r="F166" s="186"/>
      <c r="G166" s="186">
        <v>10000</v>
      </c>
      <c r="H166" s="186">
        <v>6500</v>
      </c>
      <c r="I166" s="186">
        <v>8000</v>
      </c>
      <c r="J166" s="186">
        <v>10000</v>
      </c>
      <c r="K166" s="186">
        <v>10000</v>
      </c>
    </row>
    <row r="167" spans="1:14">
      <c r="D167" s="158" t="s">
        <v>528</v>
      </c>
      <c r="F167" s="186">
        <v>1158</v>
      </c>
      <c r="G167" s="186">
        <v>2000</v>
      </c>
      <c r="H167" s="186">
        <v>2000</v>
      </c>
      <c r="I167" s="186">
        <v>3000</v>
      </c>
      <c r="J167" s="186">
        <v>3000</v>
      </c>
      <c r="K167" s="186">
        <v>3000</v>
      </c>
    </row>
    <row r="168" spans="1:14">
      <c r="D168" s="158" t="s">
        <v>529</v>
      </c>
      <c r="F168" s="186">
        <v>3092</v>
      </c>
      <c r="G168" s="186">
        <v>15000</v>
      </c>
      <c r="H168" s="186">
        <v>17000</v>
      </c>
      <c r="I168" s="186">
        <v>30000</v>
      </c>
      <c r="J168" s="186">
        <v>30000</v>
      </c>
      <c r="K168" s="186">
        <v>30000</v>
      </c>
    </row>
    <row r="169" spans="1:14">
      <c r="D169" s="157" t="s">
        <v>530</v>
      </c>
      <c r="F169" s="186">
        <v>702</v>
      </c>
      <c r="G169" s="186">
        <v>2000</v>
      </c>
      <c r="H169" s="186">
        <v>1000</v>
      </c>
      <c r="I169" s="186">
        <v>2000</v>
      </c>
      <c r="J169" s="186">
        <v>2000</v>
      </c>
      <c r="K169" s="186">
        <v>2000</v>
      </c>
    </row>
    <row r="170" spans="1:14">
      <c r="D170" s="175" t="s">
        <v>600</v>
      </c>
      <c r="F170" s="186"/>
      <c r="G170" s="186">
        <v>5000</v>
      </c>
      <c r="H170" s="186"/>
      <c r="I170" s="186">
        <v>3000</v>
      </c>
      <c r="J170" s="186">
        <v>3000</v>
      </c>
      <c r="K170" s="186">
        <v>3000</v>
      </c>
    </row>
    <row r="171" spans="1:14">
      <c r="D171" s="175" t="s">
        <v>601</v>
      </c>
      <c r="F171" s="186"/>
      <c r="G171" s="186"/>
      <c r="H171" s="186"/>
      <c r="I171" s="186"/>
      <c r="J171" s="186"/>
      <c r="K171" s="186"/>
    </row>
    <row r="172" spans="1:14">
      <c r="D172" s="175" t="s">
        <v>602</v>
      </c>
      <c r="F172" s="186"/>
      <c r="G172" s="186">
        <v>5000</v>
      </c>
      <c r="H172" s="186">
        <v>5000</v>
      </c>
      <c r="I172" s="186">
        <v>20000</v>
      </c>
      <c r="J172" s="186">
        <v>20000</v>
      </c>
      <c r="K172" s="186">
        <v>20000</v>
      </c>
    </row>
    <row r="173" spans="1:14">
      <c r="D173" s="175" t="s">
        <v>603</v>
      </c>
      <c r="F173" s="186"/>
      <c r="G173" s="186"/>
      <c r="H173" s="186"/>
      <c r="I173" s="186"/>
      <c r="J173" s="186"/>
      <c r="K173" s="186"/>
    </row>
    <row r="174" spans="1:14">
      <c r="D174" s="187" t="s">
        <v>559</v>
      </c>
      <c r="F174" s="208">
        <f t="shared" ref="F174:K174" si="17">SUM(F152:F173)</f>
        <v>154120</v>
      </c>
      <c r="G174" s="208">
        <f t="shared" si="17"/>
        <v>253500</v>
      </c>
      <c r="H174" s="208">
        <f t="shared" si="17"/>
        <v>242000</v>
      </c>
      <c r="I174" s="208">
        <f t="shared" si="17"/>
        <v>320500</v>
      </c>
      <c r="J174" s="208">
        <f t="shared" si="17"/>
        <v>336000</v>
      </c>
      <c r="K174" s="208">
        <f t="shared" si="17"/>
        <v>336000</v>
      </c>
    </row>
    <row r="175" spans="1:14">
      <c r="D175" s="157"/>
      <c r="F175" s="186"/>
      <c r="G175" s="186"/>
      <c r="H175" s="186"/>
      <c r="I175" s="186"/>
      <c r="J175" s="186"/>
      <c r="K175" s="186"/>
    </row>
    <row r="176" spans="1:14">
      <c r="D176" s="158"/>
      <c r="F176" s="186"/>
      <c r="G176" s="186"/>
      <c r="H176" s="186"/>
      <c r="I176" s="186"/>
      <c r="J176" s="186"/>
      <c r="K176" s="186"/>
    </row>
    <row r="177" spans="4:14">
      <c r="D177" s="171" t="s">
        <v>532</v>
      </c>
      <c r="F177" s="186"/>
      <c r="G177" s="186"/>
      <c r="H177" s="186"/>
      <c r="I177" s="186"/>
      <c r="J177" s="186"/>
      <c r="K177" s="186"/>
    </row>
    <row r="178" spans="4:14">
      <c r="D178" s="158" t="s">
        <v>407</v>
      </c>
      <c r="F178" s="186">
        <v>1646</v>
      </c>
      <c r="G178" s="186">
        <v>15000</v>
      </c>
      <c r="H178" s="186">
        <v>13000</v>
      </c>
      <c r="I178" s="186">
        <v>30000</v>
      </c>
      <c r="J178" s="186">
        <v>30000</v>
      </c>
      <c r="K178" s="186">
        <v>30000</v>
      </c>
    </row>
    <row r="179" spans="4:14">
      <c r="D179" s="158" t="s">
        <v>408</v>
      </c>
      <c r="F179" s="186">
        <v>105945</v>
      </c>
      <c r="G179" s="186">
        <v>120000</v>
      </c>
      <c r="H179" s="186">
        <v>115000</v>
      </c>
      <c r="I179" s="186">
        <v>125000</v>
      </c>
      <c r="J179" s="186">
        <v>130000</v>
      </c>
      <c r="K179" s="186">
        <v>140000</v>
      </c>
    </row>
    <row r="180" spans="4:14">
      <c r="D180" s="158" t="s">
        <v>409</v>
      </c>
      <c r="F180" s="186"/>
      <c r="G180" s="186"/>
      <c r="H180" s="186"/>
      <c r="I180" s="186"/>
      <c r="J180" s="186"/>
      <c r="K180" s="186"/>
    </row>
    <row r="181" spans="4:14">
      <c r="D181" s="158" t="s">
        <v>410</v>
      </c>
      <c r="F181" s="186">
        <v>34720</v>
      </c>
      <c r="G181" s="186">
        <v>120000</v>
      </c>
      <c r="H181" s="186">
        <v>40000</v>
      </c>
      <c r="I181" s="186">
        <v>230000</v>
      </c>
      <c r="J181" s="186">
        <v>250000</v>
      </c>
      <c r="K181" s="186">
        <v>260000</v>
      </c>
    </row>
    <row r="182" spans="4:14">
      <c r="D182" s="158" t="s">
        <v>411</v>
      </c>
      <c r="F182" s="186">
        <v>13109</v>
      </c>
      <c r="G182" s="186">
        <v>15000</v>
      </c>
      <c r="H182" s="186">
        <v>15500</v>
      </c>
      <c r="I182" s="186">
        <v>9000</v>
      </c>
      <c r="J182" s="186">
        <v>9000</v>
      </c>
      <c r="K182" s="186">
        <v>9000</v>
      </c>
    </row>
    <row r="183" spans="4:14">
      <c r="D183" s="175" t="s">
        <v>604</v>
      </c>
      <c r="F183" s="186"/>
      <c r="G183" s="186"/>
      <c r="H183" s="186"/>
      <c r="I183" s="186"/>
      <c r="J183" s="186"/>
      <c r="K183" s="186"/>
    </row>
    <row r="184" spans="4:14">
      <c r="D184" s="175" t="s">
        <v>605</v>
      </c>
      <c r="F184" s="186"/>
      <c r="G184" s="186">
        <v>35000</v>
      </c>
      <c r="H184" s="186"/>
      <c r="I184" s="186">
        <v>10000</v>
      </c>
      <c r="J184" s="186">
        <v>20000</v>
      </c>
      <c r="K184" s="186">
        <v>10000</v>
      </c>
    </row>
    <row r="185" spans="4:14">
      <c r="D185" s="187" t="s">
        <v>534</v>
      </c>
      <c r="F185" s="208">
        <f t="shared" ref="F185:K185" si="18">SUM(F178:F184)</f>
        <v>155420</v>
      </c>
      <c r="G185" s="208">
        <f t="shared" si="18"/>
        <v>305000</v>
      </c>
      <c r="H185" s="208">
        <f t="shared" si="18"/>
        <v>183500</v>
      </c>
      <c r="I185" s="208">
        <f t="shared" si="18"/>
        <v>404000</v>
      </c>
      <c r="J185" s="208">
        <f t="shared" si="18"/>
        <v>439000</v>
      </c>
      <c r="K185" s="208">
        <f t="shared" si="18"/>
        <v>449000</v>
      </c>
    </row>
    <row r="186" spans="4:14">
      <c r="D186" s="171"/>
      <c r="F186" s="186"/>
      <c r="G186" s="186"/>
      <c r="H186" s="186"/>
      <c r="I186" s="186"/>
      <c r="J186" s="186"/>
      <c r="K186" s="186"/>
    </row>
    <row r="187" spans="4:14">
      <c r="D187" s="171" t="s">
        <v>533</v>
      </c>
      <c r="F187" s="186"/>
      <c r="G187" s="186"/>
      <c r="H187" s="186"/>
      <c r="I187" s="186"/>
      <c r="J187" s="186"/>
      <c r="K187" s="186"/>
    </row>
    <row r="188" spans="4:14">
      <c r="D188" s="158" t="s">
        <v>412</v>
      </c>
      <c r="F188" s="186">
        <v>30045</v>
      </c>
      <c r="G188" s="186">
        <v>100000</v>
      </c>
      <c r="H188" s="186">
        <v>67000</v>
      </c>
      <c r="I188" s="186">
        <v>55000</v>
      </c>
      <c r="J188" s="186">
        <v>50000</v>
      </c>
      <c r="K188" s="186">
        <v>50000</v>
      </c>
    </row>
    <row r="189" spans="4:14">
      <c r="D189" s="158" t="s">
        <v>413</v>
      </c>
      <c r="F189" s="186">
        <v>5660</v>
      </c>
      <c r="G189" s="186">
        <v>6000</v>
      </c>
      <c r="H189" s="186">
        <v>6000</v>
      </c>
      <c r="I189" s="186">
        <v>6500</v>
      </c>
      <c r="J189" s="186">
        <v>6500</v>
      </c>
      <c r="K189" s="186">
        <v>6500</v>
      </c>
    </row>
    <row r="190" spans="4:14">
      <c r="D190" s="187" t="s">
        <v>535</v>
      </c>
      <c r="F190" s="208">
        <f>SUM(F188:F189)</f>
        <v>35705</v>
      </c>
      <c r="G190" s="208">
        <f t="shared" ref="G190:N190" si="19">SUM(G188:G189)</f>
        <v>106000</v>
      </c>
      <c r="H190" s="208">
        <f t="shared" si="19"/>
        <v>73000</v>
      </c>
      <c r="I190" s="208">
        <f t="shared" si="19"/>
        <v>61500</v>
      </c>
      <c r="J190" s="208">
        <f t="shared" si="19"/>
        <v>56500</v>
      </c>
      <c r="K190" s="208">
        <f t="shared" si="19"/>
        <v>56500</v>
      </c>
      <c r="L190" s="208">
        <f t="shared" si="19"/>
        <v>0</v>
      </c>
      <c r="M190" s="208">
        <f t="shared" si="19"/>
        <v>0</v>
      </c>
      <c r="N190" s="208">
        <f t="shared" si="19"/>
        <v>0</v>
      </c>
    </row>
    <row r="191" spans="4:14" ht="15.75" thickBot="1">
      <c r="D191" s="187" t="s">
        <v>557</v>
      </c>
      <c r="F191" s="209">
        <f t="shared" ref="F191:K191" si="20">F174+F185+F190</f>
        <v>345245</v>
      </c>
      <c r="G191" s="209">
        <f t="shared" si="20"/>
        <v>664500</v>
      </c>
      <c r="H191" s="209">
        <f t="shared" si="20"/>
        <v>498500</v>
      </c>
      <c r="I191" s="209">
        <f t="shared" si="20"/>
        <v>786000</v>
      </c>
      <c r="J191" s="209">
        <f t="shared" si="20"/>
        <v>831500</v>
      </c>
      <c r="K191" s="209">
        <f t="shared" si="20"/>
        <v>841500</v>
      </c>
    </row>
    <row r="192" spans="4:14">
      <c r="D192" s="187"/>
      <c r="F192" s="186"/>
      <c r="G192" s="186"/>
      <c r="H192" s="186"/>
      <c r="I192" s="186"/>
      <c r="J192" s="186"/>
      <c r="K192" s="186"/>
    </row>
    <row r="193" spans="1:14">
      <c r="D193" s="171" t="s">
        <v>531</v>
      </c>
      <c r="F193" s="186"/>
      <c r="G193" s="186"/>
      <c r="H193" s="186"/>
      <c r="I193" s="186"/>
      <c r="J193" s="186"/>
      <c r="K193" s="186"/>
    </row>
    <row r="194" spans="1:14">
      <c r="D194" s="157" t="s">
        <v>572</v>
      </c>
      <c r="F194" s="186">
        <v>222437</v>
      </c>
      <c r="G194" s="186">
        <v>290000</v>
      </c>
      <c r="H194" s="186">
        <v>250000</v>
      </c>
      <c r="I194" s="186">
        <v>335000</v>
      </c>
      <c r="J194" s="186">
        <v>300000</v>
      </c>
      <c r="K194" s="186">
        <v>300000</v>
      </c>
    </row>
    <row r="195" spans="1:14" ht="35.25" customHeight="1">
      <c r="D195" s="157" t="s">
        <v>573</v>
      </c>
      <c r="F195" s="186">
        <v>125683</v>
      </c>
      <c r="G195" s="186">
        <v>130000</v>
      </c>
      <c r="H195" s="186">
        <v>140000</v>
      </c>
      <c r="I195" s="186">
        <v>210000</v>
      </c>
      <c r="J195" s="186">
        <v>200000</v>
      </c>
      <c r="K195" s="186">
        <v>200000</v>
      </c>
    </row>
    <row r="196" spans="1:14">
      <c r="D196" s="157" t="s">
        <v>574</v>
      </c>
      <c r="F196" s="186">
        <v>18584</v>
      </c>
      <c r="G196" s="186">
        <v>30000</v>
      </c>
      <c r="H196" s="186">
        <v>20000</v>
      </c>
      <c r="I196" s="186">
        <v>50000</v>
      </c>
      <c r="J196" s="186">
        <v>50000</v>
      </c>
      <c r="K196" s="186">
        <v>60000</v>
      </c>
    </row>
    <row r="197" spans="1:14">
      <c r="D197" s="158" t="s">
        <v>575</v>
      </c>
      <c r="F197" s="186">
        <v>3647</v>
      </c>
      <c r="G197" s="186">
        <v>5000</v>
      </c>
      <c r="H197" s="186">
        <v>4000</v>
      </c>
      <c r="I197" s="186">
        <v>10000</v>
      </c>
      <c r="J197" s="186">
        <v>10000</v>
      </c>
      <c r="K197" s="186">
        <v>15000</v>
      </c>
    </row>
    <row r="198" spans="1:14" ht="30">
      <c r="D198" s="188" t="s">
        <v>560</v>
      </c>
      <c r="F198" s="208">
        <f t="shared" ref="F198:K198" si="21">SUM(F194:F197)</f>
        <v>370351</v>
      </c>
      <c r="G198" s="208">
        <f t="shared" si="21"/>
        <v>455000</v>
      </c>
      <c r="H198" s="208">
        <f t="shared" si="21"/>
        <v>414000</v>
      </c>
      <c r="I198" s="208">
        <f t="shared" si="21"/>
        <v>605000</v>
      </c>
      <c r="J198" s="208">
        <f t="shared" si="21"/>
        <v>560000</v>
      </c>
      <c r="K198" s="208">
        <f t="shared" si="21"/>
        <v>575000</v>
      </c>
    </row>
    <row r="199" spans="1:14">
      <c r="D199" s="158"/>
      <c r="F199" s="186"/>
      <c r="G199" s="186"/>
      <c r="H199" s="186"/>
      <c r="I199" s="186"/>
      <c r="J199" s="186"/>
      <c r="K199" s="186"/>
    </row>
    <row r="200" spans="1:14">
      <c r="D200" s="177" t="s">
        <v>536</v>
      </c>
      <c r="E200" s="56"/>
      <c r="F200" s="189"/>
      <c r="G200" s="189"/>
      <c r="H200" s="189"/>
      <c r="I200" s="189"/>
      <c r="J200" s="189"/>
      <c r="K200" s="189"/>
    </row>
    <row r="201" spans="1:14">
      <c r="D201" s="157" t="s">
        <v>414</v>
      </c>
      <c r="F201" s="186">
        <v>3405</v>
      </c>
      <c r="G201" s="186">
        <v>4000</v>
      </c>
      <c r="H201" s="186">
        <v>4000</v>
      </c>
      <c r="I201" s="186">
        <v>4000</v>
      </c>
      <c r="J201" s="186">
        <v>4000</v>
      </c>
      <c r="K201" s="186">
        <v>4000</v>
      </c>
    </row>
    <row r="202" spans="1:14">
      <c r="D202" s="157" t="s">
        <v>415</v>
      </c>
      <c r="F202" s="186"/>
      <c r="G202" s="186"/>
      <c r="H202" s="186"/>
      <c r="I202" s="186"/>
      <c r="J202" s="186"/>
      <c r="K202" s="186"/>
    </row>
    <row r="203" spans="1:14">
      <c r="D203" s="157" t="s">
        <v>416</v>
      </c>
      <c r="F203" s="186"/>
      <c r="G203" s="186"/>
      <c r="H203" s="186"/>
      <c r="I203" s="186"/>
      <c r="J203" s="186"/>
      <c r="K203" s="186"/>
    </row>
    <row r="204" spans="1:14">
      <c r="D204" s="157" t="s">
        <v>417</v>
      </c>
      <c r="F204" s="186">
        <v>35500</v>
      </c>
      <c r="G204" s="186">
        <v>50000</v>
      </c>
      <c r="H204" s="186">
        <v>60000</v>
      </c>
      <c r="I204" s="186">
        <v>60000</v>
      </c>
      <c r="J204" s="186">
        <v>50000</v>
      </c>
      <c r="K204" s="186">
        <v>50000</v>
      </c>
    </row>
    <row r="205" spans="1:14">
      <c r="A205" s="78"/>
      <c r="B205" s="78"/>
      <c r="C205" s="78"/>
      <c r="D205" s="158" t="s">
        <v>448</v>
      </c>
      <c r="F205" s="22">
        <v>8918</v>
      </c>
      <c r="G205" s="22">
        <v>11000</v>
      </c>
      <c r="H205" s="22">
        <v>9000</v>
      </c>
      <c r="I205" s="174">
        <v>11000</v>
      </c>
      <c r="J205" s="174">
        <v>11000</v>
      </c>
      <c r="K205" s="174">
        <v>11000</v>
      </c>
      <c r="L205" s="78"/>
      <c r="M205" s="78"/>
      <c r="N205" s="78"/>
    </row>
    <row r="206" spans="1:14">
      <c r="A206" s="78"/>
      <c r="B206" s="78"/>
      <c r="C206" s="78"/>
      <c r="D206" s="190" t="s">
        <v>537</v>
      </c>
      <c r="F206" s="210">
        <f t="shared" ref="F206:K206" si="22">SUM(F201:F205)</f>
        <v>47823</v>
      </c>
      <c r="G206" s="210">
        <f t="shared" si="22"/>
        <v>65000</v>
      </c>
      <c r="H206" s="210">
        <f t="shared" si="22"/>
        <v>73000</v>
      </c>
      <c r="I206" s="210">
        <f t="shared" si="22"/>
        <v>75000</v>
      </c>
      <c r="J206" s="210">
        <f t="shared" si="22"/>
        <v>65000</v>
      </c>
      <c r="K206" s="210">
        <f t="shared" si="22"/>
        <v>65000</v>
      </c>
      <c r="L206" s="78"/>
      <c r="M206" s="78"/>
      <c r="N206" s="78"/>
    </row>
    <row r="207" spans="1:14">
      <c r="D207" s="182"/>
      <c r="F207" s="186"/>
      <c r="G207" s="186"/>
      <c r="H207" s="186"/>
      <c r="I207" s="186"/>
      <c r="J207" s="186"/>
      <c r="K207" s="186"/>
    </row>
    <row r="208" spans="1:14">
      <c r="D208" s="157"/>
      <c r="F208" s="186"/>
      <c r="G208" s="186"/>
      <c r="H208" s="186"/>
      <c r="I208" s="186"/>
      <c r="J208" s="186"/>
      <c r="K208" s="186"/>
    </row>
    <row r="209" spans="4:11">
      <c r="D209" s="157"/>
      <c r="F209" s="186"/>
      <c r="G209" s="186"/>
      <c r="H209" s="186"/>
      <c r="I209" s="186"/>
      <c r="J209" s="186"/>
      <c r="K209" s="186"/>
    </row>
    <row r="210" spans="4:11">
      <c r="D210" s="177" t="s">
        <v>539</v>
      </c>
      <c r="E210" s="56"/>
      <c r="F210" s="178"/>
      <c r="G210" s="178"/>
      <c r="H210" s="178"/>
      <c r="I210" s="178"/>
      <c r="J210" s="178"/>
      <c r="K210" s="178"/>
    </row>
    <row r="211" spans="4:11">
      <c r="D211" s="157" t="s">
        <v>418</v>
      </c>
      <c r="E211" s="23" t="s">
        <v>561</v>
      </c>
      <c r="F211" s="57">
        <f>'Α6 Τραπεζικοί Λογαριασμοί'!H20</f>
        <v>0</v>
      </c>
      <c r="G211" s="35"/>
      <c r="H211" s="57">
        <f>'Α6 Τραπεζικοί Λογαριασμοί'!I20</f>
        <v>0</v>
      </c>
      <c r="I211" s="57">
        <f>'Α6 Τραπεζικοί Λογαριασμοί'!J20</f>
        <v>0</v>
      </c>
      <c r="J211" s="57">
        <f>'Α6 Τραπεζικοί Λογαριασμοί'!K20</f>
        <v>0</v>
      </c>
      <c r="K211" s="57">
        <f>'Α6 Τραπεζικοί Λογαριασμοί'!L20</f>
        <v>0</v>
      </c>
    </row>
    <row r="212" spans="4:11">
      <c r="D212" s="157" t="s">
        <v>419</v>
      </c>
      <c r="E212" s="23"/>
      <c r="F212" s="186"/>
      <c r="G212" s="186"/>
      <c r="H212" s="186"/>
      <c r="I212" s="186"/>
      <c r="J212" s="186"/>
      <c r="K212" s="186"/>
    </row>
    <row r="213" spans="4:11">
      <c r="D213" s="157" t="s">
        <v>420</v>
      </c>
      <c r="E213" s="23" t="s">
        <v>301</v>
      </c>
      <c r="F213" s="57">
        <f>'Α5 Δάνεια'!N19</f>
        <v>42673.65</v>
      </c>
      <c r="G213" s="35">
        <v>40000</v>
      </c>
      <c r="H213" s="57">
        <f>'Α5 Δάνεια'!P19</f>
        <v>37960</v>
      </c>
      <c r="I213" s="57">
        <f>'Α5 Δάνεια'!R19</f>
        <v>34960</v>
      </c>
      <c r="J213" s="57">
        <f>'Α5 Δάνεια'!T19</f>
        <v>31960</v>
      </c>
      <c r="K213" s="57">
        <f>'Α5 Δάνεια'!V19</f>
        <v>29960</v>
      </c>
    </row>
    <row r="214" spans="4:11">
      <c r="D214" s="157" t="s">
        <v>421</v>
      </c>
      <c r="E214" s="23" t="s">
        <v>301</v>
      </c>
      <c r="F214" s="192"/>
      <c r="G214" s="192"/>
      <c r="H214" s="192"/>
      <c r="I214" s="57">
        <f>'Α5 Δάνεια'!L53</f>
        <v>0</v>
      </c>
      <c r="J214" s="57">
        <f>'Α5 Δάνεια'!O53</f>
        <v>0</v>
      </c>
      <c r="K214" s="57">
        <f>'Α5 Δάνεια'!R53</f>
        <v>0</v>
      </c>
    </row>
    <row r="215" spans="4:11">
      <c r="D215" s="157" t="s">
        <v>422</v>
      </c>
      <c r="E215" s="23"/>
      <c r="F215" s="186">
        <v>3910</v>
      </c>
      <c r="G215" s="186">
        <v>4000</v>
      </c>
      <c r="H215" s="186">
        <v>4500</v>
      </c>
      <c r="I215" s="186">
        <v>4600</v>
      </c>
      <c r="J215" s="186">
        <v>5000</v>
      </c>
      <c r="K215" s="186">
        <v>5000</v>
      </c>
    </row>
    <row r="216" spans="4:11">
      <c r="D216" s="157" t="s">
        <v>423</v>
      </c>
      <c r="E216" s="23"/>
      <c r="F216" s="186"/>
      <c r="G216" s="186"/>
      <c r="H216" s="186"/>
      <c r="I216" s="186"/>
      <c r="J216" s="186"/>
      <c r="K216" s="186"/>
    </row>
    <row r="217" spans="4:11">
      <c r="D217" s="190" t="s">
        <v>540</v>
      </c>
      <c r="F217" s="208">
        <f t="shared" ref="F217:K217" si="23">SUM(F211:F216)</f>
        <v>46583.65</v>
      </c>
      <c r="G217" s="208">
        <f t="shared" si="23"/>
        <v>44000</v>
      </c>
      <c r="H217" s="208">
        <f t="shared" si="23"/>
        <v>42460</v>
      </c>
      <c r="I217" s="208">
        <f t="shared" si="23"/>
        <v>39560</v>
      </c>
      <c r="J217" s="208">
        <f t="shared" si="23"/>
        <v>36960</v>
      </c>
      <c r="K217" s="208">
        <f t="shared" si="23"/>
        <v>34960</v>
      </c>
    </row>
    <row r="218" spans="4:11">
      <c r="D218" s="182"/>
      <c r="F218" s="186"/>
      <c r="G218" s="186"/>
      <c r="H218" s="186"/>
      <c r="I218" s="186"/>
      <c r="J218" s="186"/>
      <c r="K218" s="186"/>
    </row>
    <row r="219" spans="4:11">
      <c r="D219" s="177" t="s">
        <v>541</v>
      </c>
      <c r="E219" s="56"/>
      <c r="F219" s="178"/>
      <c r="G219" s="178"/>
      <c r="H219" s="178"/>
      <c r="I219" s="178"/>
      <c r="J219" s="178"/>
      <c r="K219" s="178"/>
    </row>
    <row r="220" spans="4:11">
      <c r="D220" s="157" t="s">
        <v>424</v>
      </c>
      <c r="F220" s="186">
        <v>28830</v>
      </c>
      <c r="G220" s="186">
        <v>120000</v>
      </c>
      <c r="H220" s="186">
        <v>110000</v>
      </c>
      <c r="I220" s="186">
        <v>110000</v>
      </c>
      <c r="J220" s="186">
        <v>110000</v>
      </c>
      <c r="K220" s="186">
        <v>110000</v>
      </c>
    </row>
    <row r="221" spans="4:11">
      <c r="D221" s="157" t="s">
        <v>425</v>
      </c>
      <c r="F221" s="186">
        <v>27500</v>
      </c>
      <c r="G221" s="186">
        <v>30000</v>
      </c>
      <c r="H221" s="186">
        <v>30000</v>
      </c>
      <c r="I221" s="186">
        <v>30000</v>
      </c>
      <c r="J221" s="186">
        <v>30000</v>
      </c>
      <c r="K221" s="186">
        <v>30000</v>
      </c>
    </row>
    <row r="222" spans="4:11">
      <c r="D222" s="157" t="s">
        <v>481</v>
      </c>
      <c r="F222" s="186"/>
      <c r="G222" s="186"/>
      <c r="H222" s="186"/>
      <c r="I222" s="186"/>
      <c r="J222" s="186"/>
      <c r="K222" s="186"/>
    </row>
    <row r="223" spans="4:11">
      <c r="D223" s="190" t="s">
        <v>542</v>
      </c>
      <c r="F223" s="208">
        <f t="shared" ref="F223:K223" si="24">SUM(F220:F222)</f>
        <v>56330</v>
      </c>
      <c r="G223" s="208">
        <f t="shared" si="24"/>
        <v>150000</v>
      </c>
      <c r="H223" s="208">
        <f t="shared" si="24"/>
        <v>140000</v>
      </c>
      <c r="I223" s="208">
        <f t="shared" si="24"/>
        <v>140000</v>
      </c>
      <c r="J223" s="208">
        <f t="shared" si="24"/>
        <v>140000</v>
      </c>
      <c r="K223" s="208">
        <f t="shared" si="24"/>
        <v>140000</v>
      </c>
    </row>
    <row r="224" spans="4:11">
      <c r="D224" s="157"/>
      <c r="F224" s="186"/>
      <c r="G224" s="186"/>
      <c r="H224" s="186"/>
      <c r="I224" s="186"/>
      <c r="J224" s="186"/>
      <c r="K224" s="186"/>
    </row>
    <row r="225" spans="3:14">
      <c r="D225" s="182" t="s">
        <v>543</v>
      </c>
      <c r="F225" s="186"/>
      <c r="G225" s="186"/>
      <c r="H225" s="186"/>
      <c r="I225" s="186"/>
      <c r="J225" s="186"/>
      <c r="K225" s="186"/>
    </row>
    <row r="226" spans="3:14" ht="30">
      <c r="D226" s="157" t="s">
        <v>439</v>
      </c>
      <c r="F226" s="186"/>
      <c r="G226" s="186"/>
      <c r="H226" s="186"/>
      <c r="I226" s="186"/>
      <c r="J226" s="186"/>
      <c r="K226" s="186"/>
    </row>
    <row r="227" spans="3:14">
      <c r="D227" s="157" t="s">
        <v>426</v>
      </c>
      <c r="F227" s="186"/>
      <c r="G227" s="186"/>
      <c r="H227" s="186"/>
      <c r="I227" s="186"/>
      <c r="J227" s="186"/>
      <c r="K227" s="186"/>
    </row>
    <row r="228" spans="3:14">
      <c r="D228" s="184" t="s">
        <v>544</v>
      </c>
      <c r="F228" s="208">
        <f>SUM(F226:F227)</f>
        <v>0</v>
      </c>
      <c r="G228" s="208">
        <f t="shared" ref="G228:N228" si="25">SUM(G226:G227)</f>
        <v>0</v>
      </c>
      <c r="H228" s="208">
        <f t="shared" si="25"/>
        <v>0</v>
      </c>
      <c r="I228" s="208">
        <f t="shared" si="25"/>
        <v>0</v>
      </c>
      <c r="J228" s="208">
        <f t="shared" si="25"/>
        <v>0</v>
      </c>
      <c r="K228" s="208">
        <f t="shared" si="25"/>
        <v>0</v>
      </c>
      <c r="L228" s="211">
        <f t="shared" si="25"/>
        <v>0</v>
      </c>
      <c r="M228" s="211">
        <f t="shared" si="25"/>
        <v>0</v>
      </c>
      <c r="N228" s="211">
        <f t="shared" si="25"/>
        <v>0</v>
      </c>
    </row>
    <row r="229" spans="3:14">
      <c r="D229" s="157"/>
      <c r="F229" s="186"/>
      <c r="G229" s="186"/>
      <c r="H229" s="186"/>
      <c r="I229" s="186"/>
      <c r="J229" s="186"/>
      <c r="K229" s="186"/>
    </row>
    <row r="230" spans="3:14">
      <c r="D230" s="182" t="s">
        <v>545</v>
      </c>
      <c r="F230" s="186"/>
      <c r="G230" s="186"/>
      <c r="H230" s="186"/>
      <c r="I230" s="186"/>
      <c r="J230" s="186"/>
      <c r="K230" s="186"/>
    </row>
    <row r="231" spans="3:14">
      <c r="D231" s="157" t="s">
        <v>546</v>
      </c>
      <c r="E231" s="23" t="s">
        <v>565</v>
      </c>
      <c r="F231" s="57">
        <f>'Α10 Ενεργητικό Παθητικό'!D14</f>
        <v>48084</v>
      </c>
      <c r="G231" s="57">
        <f>'Α10 Ενεργητικό Παθητικό'!E14</f>
        <v>50000</v>
      </c>
      <c r="H231" s="186">
        <v>50000</v>
      </c>
      <c r="I231" s="57">
        <f>'Α10 Ενεργητικό Παθητικό'!G14</f>
        <v>50000</v>
      </c>
      <c r="J231" s="57">
        <f>'Α10 Ενεργητικό Παθητικό'!H14</f>
        <v>60000</v>
      </c>
      <c r="K231" s="57">
        <f>'Α10 Ενεργητικό Παθητικό'!I14</f>
        <v>60000</v>
      </c>
    </row>
    <row r="232" spans="3:14">
      <c r="D232" s="157" t="s">
        <v>576</v>
      </c>
      <c r="E232" s="23" t="s">
        <v>565</v>
      </c>
      <c r="F232" s="57">
        <f>'Α10 Ενεργητικό Παθητικό'!D19</f>
        <v>0</v>
      </c>
      <c r="G232" s="57">
        <f>'Α10 Ενεργητικό Παθητικό'!E19</f>
        <v>50000</v>
      </c>
      <c r="H232" s="186"/>
      <c r="I232" s="57">
        <f>'Α10 Ενεργητικό Παθητικό'!G19</f>
        <v>0</v>
      </c>
      <c r="J232" s="57">
        <f>'Α10 Ενεργητικό Παθητικό'!H19</f>
        <v>50000</v>
      </c>
      <c r="K232" s="57">
        <f>'Α10 Ενεργητικό Παθητικό'!I19</f>
        <v>50000</v>
      </c>
    </row>
    <row r="233" spans="3:14">
      <c r="D233" s="184" t="s">
        <v>547</v>
      </c>
      <c r="F233" s="208">
        <f t="shared" ref="F233:K233" si="26">SUM(F231:F232)</f>
        <v>48084</v>
      </c>
      <c r="G233" s="208">
        <f t="shared" si="26"/>
        <v>100000</v>
      </c>
      <c r="H233" s="208">
        <f t="shared" si="26"/>
        <v>50000</v>
      </c>
      <c r="I233" s="208">
        <f t="shared" si="26"/>
        <v>50000</v>
      </c>
      <c r="J233" s="208">
        <f t="shared" si="26"/>
        <v>110000</v>
      </c>
      <c r="K233" s="208">
        <f t="shared" si="26"/>
        <v>110000</v>
      </c>
    </row>
    <row r="234" spans="3:14">
      <c r="D234" s="157"/>
      <c r="F234" s="186"/>
      <c r="G234" s="186"/>
      <c r="H234" s="186"/>
      <c r="I234" s="186"/>
      <c r="J234" s="186"/>
      <c r="K234" s="186"/>
    </row>
    <row r="235" spans="3:14" ht="19.5" thickBot="1">
      <c r="D235" s="193" t="s">
        <v>566</v>
      </c>
      <c r="F235" s="212">
        <f t="shared" ref="F235:K235" si="27">F21+F80+F120+F130+F149+F191+F198+F206+F217+F223+F228+F233</f>
        <v>2568673.65</v>
      </c>
      <c r="G235" s="212">
        <f t="shared" si="27"/>
        <v>3395260</v>
      </c>
      <c r="H235" s="212">
        <f t="shared" si="27"/>
        <v>3506584.0300000003</v>
      </c>
      <c r="I235" s="212">
        <f t="shared" si="27"/>
        <v>4234908.13</v>
      </c>
      <c r="J235" s="212">
        <f t="shared" si="27"/>
        <v>4456534.5</v>
      </c>
      <c r="K235" s="212">
        <f t="shared" si="27"/>
        <v>4534534.5</v>
      </c>
    </row>
    <row r="236" spans="3:14" ht="15.75" thickTop="1">
      <c r="D236" s="157"/>
      <c r="F236" s="186"/>
      <c r="G236" s="186"/>
      <c r="H236" s="186"/>
      <c r="I236" s="186"/>
      <c r="J236" s="186"/>
      <c r="K236" s="186"/>
    </row>
    <row r="237" spans="3:14">
      <c r="D237" s="194" t="s">
        <v>444</v>
      </c>
      <c r="F237" s="186"/>
      <c r="G237" s="186"/>
      <c r="H237" s="186"/>
      <c r="I237" s="186"/>
      <c r="J237" s="186"/>
      <c r="K237" s="186"/>
    </row>
    <row r="238" spans="3:14">
      <c r="D238" s="157"/>
      <c r="F238" s="186"/>
      <c r="G238" s="186"/>
      <c r="H238" s="186"/>
      <c r="I238" s="186"/>
      <c r="J238" s="186"/>
      <c r="K238" s="186"/>
    </row>
    <row r="239" spans="3:14">
      <c r="D239" s="195" t="s">
        <v>443</v>
      </c>
      <c r="F239" s="211">
        <f t="shared" ref="F239:K239" si="28">+F240</f>
        <v>0</v>
      </c>
      <c r="G239" s="211">
        <f t="shared" si="28"/>
        <v>0</v>
      </c>
      <c r="H239" s="211">
        <f t="shared" si="28"/>
        <v>0</v>
      </c>
      <c r="I239" s="211">
        <f t="shared" si="28"/>
        <v>0</v>
      </c>
      <c r="J239" s="211">
        <f t="shared" si="28"/>
        <v>0</v>
      </c>
      <c r="K239" s="211">
        <f t="shared" si="28"/>
        <v>0</v>
      </c>
    </row>
    <row r="240" spans="3:14">
      <c r="C240" s="22" t="s">
        <v>440</v>
      </c>
      <c r="D240" s="158" t="s">
        <v>427</v>
      </c>
      <c r="F240" s="186"/>
      <c r="G240" s="186"/>
      <c r="H240" s="186"/>
      <c r="I240" s="186"/>
      <c r="J240" s="186"/>
      <c r="K240" s="186"/>
    </row>
    <row r="241" spans="3:14">
      <c r="D241" s="158"/>
      <c r="F241" s="186"/>
      <c r="G241" s="186"/>
      <c r="H241" s="186"/>
      <c r="I241" s="186"/>
      <c r="J241" s="186"/>
      <c r="K241" s="186"/>
    </row>
    <row r="242" spans="3:14">
      <c r="C242" s="22" t="s">
        <v>441</v>
      </c>
      <c r="D242" s="196" t="s">
        <v>428</v>
      </c>
      <c r="E242" s="92"/>
      <c r="F242" s="185"/>
      <c r="G242" s="185"/>
      <c r="H242" s="185"/>
      <c r="I242" s="185"/>
      <c r="J242" s="185"/>
      <c r="K242" s="185"/>
    </row>
    <row r="243" spans="3:14">
      <c r="D243" s="158" t="s">
        <v>429</v>
      </c>
      <c r="F243" s="186">
        <v>10055</v>
      </c>
      <c r="G243" s="186">
        <v>10000</v>
      </c>
      <c r="H243" s="186">
        <v>12000</v>
      </c>
      <c r="I243" s="186">
        <v>30000</v>
      </c>
      <c r="J243" s="186">
        <v>15000</v>
      </c>
      <c r="K243" s="186">
        <v>15000</v>
      </c>
    </row>
    <row r="244" spans="3:14">
      <c r="D244" s="158" t="s">
        <v>430</v>
      </c>
      <c r="F244" s="186">
        <v>1750</v>
      </c>
      <c r="G244" s="186">
        <v>60000</v>
      </c>
      <c r="H244" s="186">
        <v>17000</v>
      </c>
      <c r="I244" s="186">
        <v>60000</v>
      </c>
      <c r="J244" s="186">
        <v>20000</v>
      </c>
      <c r="K244" s="186">
        <v>10000</v>
      </c>
    </row>
    <row r="245" spans="3:14">
      <c r="D245" s="158" t="s">
        <v>431</v>
      </c>
      <c r="F245" s="186"/>
      <c r="G245" s="186">
        <v>10000</v>
      </c>
      <c r="H245" s="186">
        <v>10000</v>
      </c>
      <c r="I245" s="186">
        <v>10000</v>
      </c>
      <c r="J245" s="186">
        <v>5000</v>
      </c>
      <c r="K245" s="186">
        <v>5000</v>
      </c>
    </row>
    <row r="246" spans="3:14">
      <c r="D246" s="187" t="s">
        <v>188</v>
      </c>
      <c r="F246" s="213">
        <f t="shared" ref="F246:K246" si="29">SUM(F243:F245)</f>
        <v>11805</v>
      </c>
      <c r="G246" s="213">
        <f t="shared" si="29"/>
        <v>80000</v>
      </c>
      <c r="H246" s="213">
        <f t="shared" si="29"/>
        <v>39000</v>
      </c>
      <c r="I246" s="213">
        <f t="shared" si="29"/>
        <v>100000</v>
      </c>
      <c r="J246" s="213">
        <f t="shared" si="29"/>
        <v>40000</v>
      </c>
      <c r="K246" s="213">
        <f t="shared" si="29"/>
        <v>30000</v>
      </c>
    </row>
    <row r="247" spans="3:14">
      <c r="D247" s="158"/>
      <c r="F247" s="186"/>
      <c r="G247" s="186"/>
      <c r="H247" s="186"/>
      <c r="I247" s="186"/>
      <c r="J247" s="186"/>
      <c r="K247" s="186"/>
    </row>
    <row r="248" spans="3:14">
      <c r="D248" s="158"/>
      <c r="F248" s="186"/>
      <c r="G248" s="186"/>
      <c r="H248" s="186"/>
      <c r="I248" s="186"/>
      <c r="J248" s="186"/>
      <c r="K248" s="186"/>
    </row>
    <row r="249" spans="3:14">
      <c r="C249" s="22" t="s">
        <v>442</v>
      </c>
      <c r="D249" s="171" t="s">
        <v>452</v>
      </c>
      <c r="F249" s="186"/>
      <c r="G249" s="186"/>
      <c r="H249" s="186"/>
      <c r="I249" s="186"/>
      <c r="J249" s="186"/>
      <c r="K249" s="186"/>
      <c r="L249" s="211">
        <f>SUM(L250:L253)</f>
        <v>0</v>
      </c>
      <c r="M249" s="211">
        <f>SUM(M250:M253)</f>
        <v>0</v>
      </c>
      <c r="N249" s="211">
        <f>SUM(N250:N253)</f>
        <v>0</v>
      </c>
    </row>
    <row r="250" spans="3:14">
      <c r="D250" s="158" t="s">
        <v>432</v>
      </c>
      <c r="F250" s="186">
        <v>180248</v>
      </c>
      <c r="G250" s="186">
        <v>150000</v>
      </c>
      <c r="H250" s="186">
        <v>155000</v>
      </c>
      <c r="I250" s="186">
        <v>170000</v>
      </c>
      <c r="J250" s="186">
        <v>50000</v>
      </c>
      <c r="K250" s="186">
        <v>50000</v>
      </c>
    </row>
    <row r="251" spans="3:14">
      <c r="D251" s="158" t="s">
        <v>433</v>
      </c>
      <c r="F251" s="186"/>
      <c r="G251" s="186">
        <v>50000</v>
      </c>
      <c r="H251" s="186">
        <v>15000</v>
      </c>
      <c r="I251" s="186">
        <v>50000</v>
      </c>
      <c r="J251" s="186">
        <v>50000</v>
      </c>
      <c r="K251" s="186">
        <v>50000</v>
      </c>
    </row>
    <row r="252" spans="3:14">
      <c r="D252" s="158" t="s">
        <v>434</v>
      </c>
      <c r="F252" s="186">
        <v>14604</v>
      </c>
      <c r="G252" s="186">
        <v>90000</v>
      </c>
      <c r="H252" s="186"/>
      <c r="I252" s="186"/>
      <c r="J252" s="186"/>
      <c r="K252" s="186"/>
    </row>
    <row r="253" spans="3:14">
      <c r="D253" s="158" t="s">
        <v>435</v>
      </c>
      <c r="F253" s="186"/>
      <c r="G253" s="186">
        <v>6000</v>
      </c>
      <c r="H253" s="186"/>
      <c r="I253" s="186"/>
      <c r="J253" s="186"/>
      <c r="K253" s="186"/>
    </row>
    <row r="254" spans="3:14">
      <c r="D254" s="187" t="s">
        <v>188</v>
      </c>
      <c r="F254" s="213">
        <f t="shared" ref="F254:K254" si="30">SUM(F250:F253)</f>
        <v>194852</v>
      </c>
      <c r="G254" s="213">
        <f t="shared" si="30"/>
        <v>296000</v>
      </c>
      <c r="H254" s="213">
        <f t="shared" si="30"/>
        <v>170000</v>
      </c>
      <c r="I254" s="213">
        <f t="shared" si="30"/>
        <v>220000</v>
      </c>
      <c r="J254" s="213">
        <f t="shared" si="30"/>
        <v>100000</v>
      </c>
      <c r="K254" s="213">
        <f t="shared" si="30"/>
        <v>100000</v>
      </c>
    </row>
    <row r="255" spans="3:14">
      <c r="D255" s="187"/>
      <c r="F255" s="186"/>
      <c r="G255" s="186"/>
      <c r="H255" s="186"/>
      <c r="I255" s="186"/>
      <c r="J255" s="186"/>
      <c r="K255" s="186"/>
    </row>
    <row r="256" spans="3:14">
      <c r="D256" s="197" t="s">
        <v>550</v>
      </c>
      <c r="F256" s="208">
        <f t="shared" ref="F256:K256" si="31">F239+F246+F254</f>
        <v>206657</v>
      </c>
      <c r="G256" s="208">
        <f t="shared" si="31"/>
        <v>376000</v>
      </c>
      <c r="H256" s="208">
        <f t="shared" si="31"/>
        <v>209000</v>
      </c>
      <c r="I256" s="208">
        <f t="shared" si="31"/>
        <v>320000</v>
      </c>
      <c r="J256" s="208">
        <f t="shared" si="31"/>
        <v>140000</v>
      </c>
      <c r="K256" s="208">
        <f t="shared" si="31"/>
        <v>130000</v>
      </c>
      <c r="L256" s="208">
        <f>L239+L242+L249</f>
        <v>0</v>
      </c>
      <c r="M256" s="208">
        <f>M239+M242+M249</f>
        <v>0</v>
      </c>
      <c r="N256" s="208">
        <f>N239+N242+N249</f>
        <v>0</v>
      </c>
    </row>
    <row r="257" spans="4:11">
      <c r="D257" s="194"/>
      <c r="F257" s="186"/>
      <c r="G257" s="186"/>
      <c r="H257" s="186"/>
      <c r="I257" s="186"/>
      <c r="J257" s="186"/>
      <c r="K257" s="186"/>
    </row>
    <row r="258" spans="4:11">
      <c r="D258" s="182" t="s">
        <v>453</v>
      </c>
      <c r="F258" s="211">
        <f t="shared" ref="F258:K258" si="32">SUM(F259:F260)</f>
        <v>87286.35</v>
      </c>
      <c r="G258" s="211">
        <f t="shared" si="32"/>
        <v>90000</v>
      </c>
      <c r="H258" s="211">
        <f t="shared" si="32"/>
        <v>92000</v>
      </c>
      <c r="I258" s="211">
        <f t="shared" si="32"/>
        <v>95000</v>
      </c>
      <c r="J258" s="211">
        <f t="shared" si="32"/>
        <v>98000</v>
      </c>
      <c r="K258" s="211">
        <f t="shared" si="32"/>
        <v>100000</v>
      </c>
    </row>
    <row r="259" spans="4:11">
      <c r="D259" s="157" t="s">
        <v>436</v>
      </c>
      <c r="F259" s="57">
        <f>'Α5 Δάνεια'!M19</f>
        <v>87286.35</v>
      </c>
      <c r="G259" s="35">
        <v>90000</v>
      </c>
      <c r="H259" s="57">
        <f>'Α5 Δάνεια'!O19</f>
        <v>92000</v>
      </c>
      <c r="I259" s="57">
        <f>'Α5 Δάνεια'!Q19</f>
        <v>95000</v>
      </c>
      <c r="J259" s="57">
        <f>'Α5 Δάνεια'!S19</f>
        <v>98000</v>
      </c>
      <c r="K259" s="57">
        <f>'Α5 Δάνεια'!U19</f>
        <v>100000</v>
      </c>
    </row>
    <row r="260" spans="4:11">
      <c r="D260" s="157" t="s">
        <v>437</v>
      </c>
      <c r="F260" s="192"/>
      <c r="G260" s="35"/>
      <c r="H260" s="192"/>
      <c r="I260" s="57">
        <f>'Α5 Δάνεια'!K53</f>
        <v>0</v>
      </c>
      <c r="J260" s="57">
        <f>'Α5 Δάνεια'!N53</f>
        <v>0</v>
      </c>
      <c r="K260" s="57">
        <f>'Α5 Δάνεια'!Q53</f>
        <v>0</v>
      </c>
    </row>
    <row r="261" spans="4:11">
      <c r="D261" s="31" t="s">
        <v>551</v>
      </c>
      <c r="F261" s="186"/>
      <c r="G261" s="186"/>
      <c r="H261" s="186"/>
      <c r="I261" s="186"/>
      <c r="J261" s="186"/>
      <c r="K261" s="186"/>
    </row>
    <row r="262" spans="4:11">
      <c r="F262" s="186"/>
      <c r="G262" s="186"/>
      <c r="H262" s="186"/>
      <c r="I262" s="186"/>
      <c r="J262" s="186"/>
      <c r="K262" s="186"/>
    </row>
    <row r="263" spans="4:11">
      <c r="D263" s="177" t="s">
        <v>445</v>
      </c>
      <c r="E263" s="56"/>
      <c r="F263" s="214">
        <f t="shared" ref="F263:K263" si="33">SUM(F264:F265)</f>
        <v>0</v>
      </c>
      <c r="G263" s="214">
        <f t="shared" si="33"/>
        <v>300000</v>
      </c>
      <c r="H263" s="214">
        <f t="shared" si="33"/>
        <v>0</v>
      </c>
      <c r="I263" s="214">
        <f t="shared" si="33"/>
        <v>320000</v>
      </c>
      <c r="J263" s="214">
        <f t="shared" si="33"/>
        <v>275000</v>
      </c>
      <c r="K263" s="214">
        <f t="shared" si="33"/>
        <v>750000</v>
      </c>
    </row>
    <row r="264" spans="4:11">
      <c r="D264" s="157" t="s">
        <v>446</v>
      </c>
      <c r="F264" s="57">
        <f>'Α9 Κεφαλ Μεταβιβάσεις'!M23</f>
        <v>0</v>
      </c>
      <c r="G264" s="35">
        <v>300000</v>
      </c>
      <c r="H264" s="57">
        <f>'Α9 Κεφαλ Μεταβιβάσεις'!N24</f>
        <v>0</v>
      </c>
      <c r="I264" s="57">
        <f>'Α9 Κεφαλ Μεταβιβάσεις'!O25</f>
        <v>320000</v>
      </c>
      <c r="J264" s="57">
        <f>'Α9 Κεφαλ Μεταβιβάσεις'!P26</f>
        <v>275000</v>
      </c>
      <c r="K264" s="57">
        <f>'Α9 Κεφαλ Μεταβιβάσεις'!Q27</f>
        <v>750000</v>
      </c>
    </row>
    <row r="265" spans="4:11">
      <c r="D265" s="157" t="s">
        <v>447</v>
      </c>
      <c r="F265" s="186"/>
      <c r="G265" s="186"/>
      <c r="H265" s="186"/>
      <c r="I265" s="186"/>
      <c r="J265" s="186"/>
      <c r="K265" s="186"/>
    </row>
    <row r="266" spans="4:11">
      <c r="D266" s="190" t="s">
        <v>538</v>
      </c>
      <c r="F266" s="186"/>
      <c r="G266" s="186"/>
      <c r="H266" s="186"/>
      <c r="I266" s="186"/>
      <c r="J266" s="186"/>
      <c r="K266" s="186"/>
    </row>
    <row r="267" spans="4:11">
      <c r="F267" s="186"/>
      <c r="G267" s="186"/>
      <c r="H267" s="186"/>
      <c r="I267" s="186"/>
      <c r="J267" s="186"/>
      <c r="K267" s="186"/>
    </row>
  </sheetData>
  <sheetProtection sheet="1" objects="1" scenarios="1" formatCells="0" formatColumns="0" formatRows="0" insertRows="0" deleteRows="0"/>
  <mergeCells count="1">
    <mergeCell ref="F4:K4"/>
  </mergeCells>
  <phoneticPr fontId="35" type="noConversion"/>
  <pageMargins left="0.70866141732283472" right="0.70866141732283472" top="0.43307086614173229" bottom="0.74803149606299213" header="0.31496062992125984" footer="0.31496062992125984"/>
  <pageSetup paperSize="9" scale="58" fitToHeight="6" orientation="landscape" r:id="rId1"/>
  <headerFooter>
    <oddFooter>&amp;L&amp;A&amp;R&amp;P/&amp;N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5"/>
  <sheetViews>
    <sheetView view="pageLayout" topLeftCell="A64" zoomScaleNormal="100" workbookViewId="0">
      <selection activeCell="E9" sqref="E9"/>
    </sheetView>
  </sheetViews>
  <sheetFormatPr defaultColWidth="9.140625" defaultRowHeight="15"/>
  <cols>
    <col min="1" max="1" width="9.140625" style="22"/>
    <col min="2" max="2" width="4.42578125" style="22" customWidth="1"/>
    <col min="3" max="3" width="22.140625" style="22" customWidth="1"/>
    <col min="4" max="4" width="15.140625" style="22" customWidth="1"/>
    <col min="5" max="5" width="15.140625" style="22" bestFit="1" customWidth="1"/>
    <col min="6" max="6" width="9" style="22" customWidth="1"/>
    <col min="7" max="7" width="8.28515625" style="22" customWidth="1"/>
    <col min="8" max="8" width="10.85546875" style="22" customWidth="1"/>
    <col min="9" max="9" width="13.5703125" style="22" customWidth="1"/>
    <col min="10" max="10" width="15.140625" style="22" customWidth="1"/>
    <col min="11" max="11" width="17.7109375" style="22" customWidth="1"/>
    <col min="12" max="12" width="15.42578125" style="22" customWidth="1"/>
    <col min="13" max="13" width="11.7109375" style="22" customWidth="1"/>
    <col min="14" max="15" width="9.140625" style="22"/>
    <col min="16" max="16" width="11.28515625" style="22" customWidth="1"/>
    <col min="17" max="16384" width="9.140625" style="22"/>
  </cols>
  <sheetData>
    <row r="1" spans="1:22" ht="18.75">
      <c r="B1" s="148" t="str">
        <f>'Α1 Συνοπτ Προϋπολογισμος'!A1</f>
        <v>ΔΗΜΟΣ ………………………..</v>
      </c>
      <c r="C1" s="22" t="s">
        <v>777</v>
      </c>
    </row>
    <row r="2" spans="1:22" ht="18.75">
      <c r="B2" s="148" t="str">
        <f>'Α1 Συνοπτ Προϋπολογισμος'!A2</f>
        <v>Προϋπολογισμός για το έτος 2018 και ΜΔΠ 2018-2020</v>
      </c>
    </row>
    <row r="3" spans="1:22" ht="18.75">
      <c r="B3" s="103" t="s">
        <v>247</v>
      </c>
    </row>
    <row r="4" spans="1:22">
      <c r="B4" s="92"/>
    </row>
    <row r="5" spans="1:22">
      <c r="B5" s="92" t="s">
        <v>179</v>
      </c>
    </row>
    <row r="6" spans="1:22" ht="18" customHeight="1">
      <c r="A6" s="397" t="s">
        <v>115</v>
      </c>
      <c r="B6" s="215" t="s">
        <v>141</v>
      </c>
      <c r="C6" s="215" t="s">
        <v>171</v>
      </c>
      <c r="D6" s="216" t="s">
        <v>169</v>
      </c>
      <c r="E6" s="216" t="s">
        <v>143</v>
      </c>
      <c r="F6" s="217" t="s">
        <v>144</v>
      </c>
      <c r="G6" s="218" t="s">
        <v>145</v>
      </c>
      <c r="H6" s="398" t="s">
        <v>172</v>
      </c>
      <c r="I6" s="218" t="s">
        <v>146</v>
      </c>
      <c r="J6" s="219" t="s">
        <v>175</v>
      </c>
      <c r="K6" s="220" t="s">
        <v>147</v>
      </c>
      <c r="L6" s="218" t="s">
        <v>153</v>
      </c>
      <c r="M6" s="395" t="s">
        <v>156</v>
      </c>
      <c r="N6" s="396"/>
      <c r="O6" s="395" t="s">
        <v>157</v>
      </c>
      <c r="P6" s="396"/>
      <c r="Q6" s="395" t="s">
        <v>563</v>
      </c>
      <c r="R6" s="396"/>
      <c r="S6" s="395" t="s">
        <v>589</v>
      </c>
      <c r="T6" s="396"/>
      <c r="U6" s="395" t="s">
        <v>688</v>
      </c>
      <c r="V6" s="396"/>
    </row>
    <row r="7" spans="1:22">
      <c r="A7" s="397"/>
      <c r="B7" s="221"/>
      <c r="C7" s="221"/>
      <c r="D7" s="222" t="s">
        <v>170</v>
      </c>
      <c r="E7" s="222"/>
      <c r="F7" s="223"/>
      <c r="G7" s="224" t="s">
        <v>148</v>
      </c>
      <c r="H7" s="399"/>
      <c r="I7" s="224" t="s">
        <v>149</v>
      </c>
      <c r="J7" s="225" t="s">
        <v>176</v>
      </c>
      <c r="K7" s="226" t="s">
        <v>686</v>
      </c>
      <c r="L7" s="227" t="s">
        <v>150</v>
      </c>
      <c r="M7" s="217" t="s">
        <v>154</v>
      </c>
      <c r="N7" s="217" t="s">
        <v>155</v>
      </c>
      <c r="O7" s="217" t="s">
        <v>154</v>
      </c>
      <c r="P7" s="217" t="s">
        <v>155</v>
      </c>
      <c r="Q7" s="217" t="s">
        <v>154</v>
      </c>
      <c r="R7" s="217" t="s">
        <v>155</v>
      </c>
      <c r="S7" s="217" t="s">
        <v>154</v>
      </c>
      <c r="T7" s="217" t="s">
        <v>155</v>
      </c>
      <c r="U7" s="217" t="s">
        <v>154</v>
      </c>
      <c r="V7" s="217" t="s">
        <v>155</v>
      </c>
    </row>
    <row r="8" spans="1:22">
      <c r="B8" s="228"/>
      <c r="C8" s="228"/>
      <c r="D8" s="229"/>
      <c r="E8" s="229"/>
      <c r="F8" s="228"/>
      <c r="G8" s="230"/>
      <c r="H8" s="400"/>
      <c r="I8" s="231" t="s">
        <v>151</v>
      </c>
      <c r="J8" s="232" t="s">
        <v>100</v>
      </c>
      <c r="K8" s="233" t="s">
        <v>100</v>
      </c>
      <c r="L8" s="231" t="s">
        <v>687</v>
      </c>
      <c r="M8" s="234" t="s">
        <v>100</v>
      </c>
      <c r="N8" s="234" t="s">
        <v>100</v>
      </c>
      <c r="O8" s="234" t="s">
        <v>100</v>
      </c>
      <c r="P8" s="234" t="s">
        <v>100</v>
      </c>
      <c r="Q8" s="234" t="s">
        <v>100</v>
      </c>
      <c r="R8" s="234" t="s">
        <v>100</v>
      </c>
      <c r="S8" s="234" t="s">
        <v>100</v>
      </c>
      <c r="T8" s="234" t="s">
        <v>100</v>
      </c>
      <c r="U8" s="234" t="s">
        <v>100</v>
      </c>
      <c r="V8" s="234" t="s">
        <v>100</v>
      </c>
    </row>
    <row r="9" spans="1:22" ht="45">
      <c r="B9" s="235">
        <v>1</v>
      </c>
      <c r="C9" s="236" t="s">
        <v>773</v>
      </c>
      <c r="D9" s="236" t="s">
        <v>772</v>
      </c>
      <c r="E9" s="236" t="s">
        <v>796</v>
      </c>
      <c r="F9" s="237"/>
      <c r="G9" s="236">
        <v>2011</v>
      </c>
      <c r="H9" s="236">
        <v>2030</v>
      </c>
      <c r="I9" s="238" t="s">
        <v>774</v>
      </c>
      <c r="J9" s="238">
        <v>1558840</v>
      </c>
      <c r="K9" s="238">
        <v>1253358.3600000001</v>
      </c>
      <c r="L9" s="238">
        <v>0</v>
      </c>
      <c r="M9" s="238">
        <v>87286.35</v>
      </c>
      <c r="N9" s="238">
        <v>42673.65</v>
      </c>
      <c r="O9" s="238">
        <v>92000</v>
      </c>
      <c r="P9" s="238">
        <v>37960</v>
      </c>
      <c r="Q9" s="238">
        <v>95000</v>
      </c>
      <c r="R9" s="238">
        <v>34960</v>
      </c>
      <c r="S9" s="238">
        <v>98000</v>
      </c>
      <c r="T9" s="238">
        <v>31960</v>
      </c>
      <c r="U9" s="238">
        <v>100000</v>
      </c>
      <c r="V9" s="238">
        <v>29960</v>
      </c>
    </row>
    <row r="10" spans="1:22">
      <c r="B10" s="235">
        <v>2</v>
      </c>
      <c r="C10" s="236"/>
      <c r="D10" s="236"/>
      <c r="E10" s="236"/>
      <c r="F10" s="237"/>
      <c r="G10" s="236"/>
      <c r="H10" s="236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</row>
    <row r="11" spans="1:22">
      <c r="B11" s="235">
        <v>3</v>
      </c>
      <c r="C11" s="236"/>
      <c r="D11" s="236"/>
      <c r="E11" s="236"/>
      <c r="F11" s="237"/>
      <c r="G11" s="236"/>
      <c r="H11" s="236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pans="1:22">
      <c r="B12" s="235">
        <v>4</v>
      </c>
      <c r="C12" s="236"/>
      <c r="D12" s="236"/>
      <c r="E12" s="236"/>
      <c r="F12" s="237"/>
      <c r="G12" s="236"/>
      <c r="H12" s="236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</row>
    <row r="13" spans="1:22">
      <c r="B13" s="235">
        <v>5</v>
      </c>
      <c r="C13" s="236"/>
      <c r="D13" s="236"/>
      <c r="E13" s="236"/>
      <c r="F13" s="237"/>
      <c r="G13" s="236"/>
      <c r="H13" s="236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</row>
    <row r="14" spans="1:22">
      <c r="B14" s="235">
        <v>6</v>
      </c>
      <c r="C14" s="236"/>
      <c r="D14" s="236"/>
      <c r="E14" s="236"/>
      <c r="F14" s="237"/>
      <c r="G14" s="236"/>
      <c r="H14" s="236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</row>
    <row r="15" spans="1:22">
      <c r="B15" s="235">
        <v>7</v>
      </c>
      <c r="C15" s="236"/>
      <c r="D15" s="236"/>
      <c r="E15" s="236"/>
      <c r="F15" s="237"/>
      <c r="G15" s="236"/>
      <c r="H15" s="236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</row>
    <row r="16" spans="1:22">
      <c r="B16" s="235">
        <v>8</v>
      </c>
      <c r="C16" s="236"/>
      <c r="D16" s="236"/>
      <c r="E16" s="236"/>
      <c r="F16" s="237"/>
      <c r="G16" s="236"/>
      <c r="H16" s="236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</row>
    <row r="17" spans="1:22">
      <c r="B17" s="235">
        <v>9</v>
      </c>
      <c r="C17" s="236"/>
      <c r="D17" s="236"/>
      <c r="E17" s="236"/>
      <c r="F17" s="237"/>
      <c r="G17" s="236"/>
      <c r="H17" s="236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1:22">
      <c r="B18" s="235">
        <v>10</v>
      </c>
      <c r="C18" s="236"/>
      <c r="D18" s="236"/>
      <c r="E18" s="236"/>
      <c r="F18" s="237"/>
      <c r="G18" s="236"/>
      <c r="H18" s="236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</row>
    <row r="19" spans="1:22">
      <c r="B19" s="93"/>
      <c r="C19" s="239"/>
      <c r="D19" s="239"/>
      <c r="E19" s="240"/>
      <c r="F19" s="239" t="s">
        <v>152</v>
      </c>
      <c r="G19" s="239"/>
      <c r="H19" s="240"/>
      <c r="I19" s="240"/>
      <c r="J19" s="268">
        <f>SUM(J9:J18)</f>
        <v>1558840</v>
      </c>
      <c r="K19" s="268">
        <f>SUM(K9:K18)</f>
        <v>1253358.3600000001</v>
      </c>
      <c r="L19" s="268">
        <f>SUM(L9:L18)</f>
        <v>0</v>
      </c>
      <c r="M19" s="268">
        <f t="shared" ref="M19:V19" si="0">SUM(M9:M18)</f>
        <v>87286.35</v>
      </c>
      <c r="N19" s="268">
        <f t="shared" si="0"/>
        <v>42673.65</v>
      </c>
      <c r="O19" s="268">
        <f t="shared" si="0"/>
        <v>92000</v>
      </c>
      <c r="P19" s="268">
        <f t="shared" si="0"/>
        <v>37960</v>
      </c>
      <c r="Q19" s="268">
        <f t="shared" si="0"/>
        <v>95000</v>
      </c>
      <c r="R19" s="268">
        <f t="shared" si="0"/>
        <v>34960</v>
      </c>
      <c r="S19" s="268">
        <f t="shared" si="0"/>
        <v>98000</v>
      </c>
      <c r="T19" s="268">
        <f t="shared" si="0"/>
        <v>31960</v>
      </c>
      <c r="U19" s="268">
        <f t="shared" si="0"/>
        <v>100000</v>
      </c>
      <c r="V19" s="268">
        <f t="shared" si="0"/>
        <v>29960</v>
      </c>
    </row>
    <row r="20" spans="1:2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>
      <c r="C21" s="45"/>
      <c r="D21" s="45"/>
      <c r="E21" s="45"/>
      <c r="F21" s="241" t="s">
        <v>158</v>
      </c>
      <c r="G21" s="45" t="s">
        <v>689</v>
      </c>
      <c r="H21" s="45"/>
      <c r="I21" s="45"/>
      <c r="J21" s="45"/>
      <c r="K21" s="68">
        <f>-O19-Q19-S19-U19</f>
        <v>-385000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28.5" customHeight="1">
      <c r="C23" s="45"/>
      <c r="D23" s="45"/>
      <c r="E23" s="45"/>
      <c r="F23" s="242" t="s">
        <v>173</v>
      </c>
      <c r="G23" s="401" t="s">
        <v>690</v>
      </c>
      <c r="H23" s="401"/>
      <c r="I23" s="401"/>
      <c r="J23" s="384"/>
      <c r="K23" s="68">
        <f>SUM(O23:V23)</f>
        <v>0</v>
      </c>
      <c r="L23" s="45"/>
      <c r="M23" s="243"/>
      <c r="N23" s="45"/>
      <c r="O23" s="244"/>
      <c r="P23" s="45"/>
      <c r="Q23" s="244"/>
      <c r="R23" s="45"/>
      <c r="S23" s="244"/>
      <c r="T23" s="45"/>
      <c r="U23" s="244"/>
      <c r="V23" s="45"/>
    </row>
    <row r="24" spans="1:22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ht="15.75" thickBot="1">
      <c r="C25" s="45"/>
      <c r="D25" s="45"/>
      <c r="E25" s="45"/>
      <c r="F25" s="245" t="s">
        <v>691</v>
      </c>
      <c r="G25" s="45"/>
      <c r="H25" s="45"/>
      <c r="I25" s="45"/>
      <c r="J25" s="45"/>
      <c r="K25" s="269">
        <f>SUM(K19:K24)</f>
        <v>868358.3600000001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15.75" thickTop="1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2">
      <c r="B27" s="92" t="s">
        <v>174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2">
      <c r="A28" s="397" t="s">
        <v>115</v>
      </c>
      <c r="B28" s="215" t="s">
        <v>141</v>
      </c>
      <c r="C28" s="246" t="s">
        <v>171</v>
      </c>
      <c r="D28" s="219" t="s">
        <v>169</v>
      </c>
      <c r="E28" s="219" t="s">
        <v>143</v>
      </c>
      <c r="F28" s="247" t="s">
        <v>144</v>
      </c>
      <c r="G28" s="248" t="s">
        <v>145</v>
      </c>
      <c r="H28" s="404" t="s">
        <v>172</v>
      </c>
      <c r="I28" s="248" t="s">
        <v>146</v>
      </c>
      <c r="J28" s="219" t="s">
        <v>175</v>
      </c>
      <c r="K28" s="219" t="s">
        <v>147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>
      <c r="A29" s="397"/>
      <c r="B29" s="221"/>
      <c r="C29" s="249"/>
      <c r="D29" s="225" t="s">
        <v>170</v>
      </c>
      <c r="E29" s="225"/>
      <c r="F29" s="250"/>
      <c r="G29" s="251" t="s">
        <v>148</v>
      </c>
      <c r="H29" s="405"/>
      <c r="I29" s="251" t="s">
        <v>149</v>
      </c>
      <c r="J29" s="225" t="s">
        <v>176</v>
      </c>
      <c r="K29" s="225" t="s">
        <v>686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>
      <c r="B30" s="228"/>
      <c r="C30" s="252"/>
      <c r="D30" s="253"/>
      <c r="E30" s="253"/>
      <c r="F30" s="252"/>
      <c r="G30" s="254"/>
      <c r="H30" s="406"/>
      <c r="I30" s="255" t="s">
        <v>151</v>
      </c>
      <c r="J30" s="232" t="s">
        <v>100</v>
      </c>
      <c r="K30" s="232" t="s">
        <v>100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>
      <c r="B31" s="235">
        <v>12</v>
      </c>
      <c r="C31" s="236"/>
      <c r="D31" s="236"/>
      <c r="E31" s="236"/>
      <c r="F31" s="237"/>
      <c r="G31" s="236"/>
      <c r="H31" s="236"/>
      <c r="I31" s="238"/>
      <c r="J31" s="238"/>
      <c r="K31" s="238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>
      <c r="B32" s="235">
        <v>13</v>
      </c>
      <c r="C32" s="236"/>
      <c r="D32" s="236"/>
      <c r="E32" s="236"/>
      <c r="F32" s="237"/>
      <c r="G32" s="236"/>
      <c r="H32" s="236"/>
      <c r="I32" s="238"/>
      <c r="J32" s="238"/>
      <c r="K32" s="238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>
      <c r="B33" s="235">
        <v>14</v>
      </c>
      <c r="C33" s="236"/>
      <c r="D33" s="236"/>
      <c r="E33" s="236"/>
      <c r="F33" s="237"/>
      <c r="G33" s="236"/>
      <c r="H33" s="236"/>
      <c r="I33" s="238"/>
      <c r="J33" s="238"/>
      <c r="K33" s="238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>
      <c r="B34" s="235">
        <v>15</v>
      </c>
      <c r="C34" s="236"/>
      <c r="D34" s="236"/>
      <c r="E34" s="236"/>
      <c r="F34" s="237"/>
      <c r="G34" s="236"/>
      <c r="H34" s="236"/>
      <c r="I34" s="238"/>
      <c r="J34" s="238"/>
      <c r="K34" s="23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>
      <c r="B35" s="235">
        <v>16</v>
      </c>
      <c r="C35" s="236"/>
      <c r="D35" s="236"/>
      <c r="E35" s="236"/>
      <c r="F35" s="237"/>
      <c r="G35" s="236"/>
      <c r="H35" s="236"/>
      <c r="I35" s="238"/>
      <c r="J35" s="238"/>
      <c r="K35" s="23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>
      <c r="B36" s="93"/>
      <c r="C36" s="239"/>
      <c r="D36" s="239"/>
      <c r="E36" s="240"/>
      <c r="F36" s="239" t="s">
        <v>152</v>
      </c>
      <c r="G36" s="239"/>
      <c r="H36" s="240"/>
      <c r="I36" s="240"/>
      <c r="J36" s="268">
        <f>SUM(J31:J35)</f>
        <v>0</v>
      </c>
      <c r="K36" s="268">
        <f>SUM(K31:K35)</f>
        <v>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2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2">
      <c r="B39" s="92" t="s">
        <v>692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2">
      <c r="A40" s="397" t="s">
        <v>115</v>
      </c>
      <c r="B40" s="215" t="s">
        <v>141</v>
      </c>
      <c r="C40" s="246" t="s">
        <v>171</v>
      </c>
      <c r="D40" s="219" t="s">
        <v>143</v>
      </c>
      <c r="E40" s="247" t="s">
        <v>144</v>
      </c>
      <c r="F40" s="248" t="s">
        <v>145</v>
      </c>
      <c r="G40" s="404" t="s">
        <v>172</v>
      </c>
      <c r="H40" s="248" t="s">
        <v>146</v>
      </c>
      <c r="I40" s="219" t="s">
        <v>175</v>
      </c>
      <c r="J40" s="256" t="s">
        <v>177</v>
      </c>
      <c r="K40" s="402" t="s">
        <v>563</v>
      </c>
      <c r="L40" s="403"/>
      <c r="M40" s="256" t="s">
        <v>177</v>
      </c>
      <c r="N40" s="402" t="s">
        <v>589</v>
      </c>
      <c r="O40" s="403"/>
      <c r="P40" s="256" t="s">
        <v>177</v>
      </c>
      <c r="Q40" s="402" t="s">
        <v>688</v>
      </c>
      <c r="R40" s="403"/>
      <c r="S40" s="45"/>
      <c r="T40" s="45"/>
      <c r="U40" s="45"/>
    </row>
    <row r="41" spans="1:22">
      <c r="A41" s="397"/>
      <c r="B41" s="221"/>
      <c r="C41" s="249"/>
      <c r="D41" s="225"/>
      <c r="E41" s="250"/>
      <c r="F41" s="251" t="s">
        <v>148</v>
      </c>
      <c r="G41" s="405"/>
      <c r="H41" s="251" t="s">
        <v>149</v>
      </c>
      <c r="I41" s="225" t="s">
        <v>176</v>
      </c>
      <c r="J41" s="257" t="s">
        <v>564</v>
      </c>
      <c r="K41" s="247" t="s">
        <v>154</v>
      </c>
      <c r="L41" s="247" t="s">
        <v>155</v>
      </c>
      <c r="M41" s="257" t="s">
        <v>590</v>
      </c>
      <c r="N41" s="247" t="s">
        <v>154</v>
      </c>
      <c r="O41" s="247" t="s">
        <v>155</v>
      </c>
      <c r="P41" s="257" t="s">
        <v>693</v>
      </c>
      <c r="Q41" s="247" t="s">
        <v>154</v>
      </c>
      <c r="R41" s="247" t="s">
        <v>155</v>
      </c>
      <c r="S41" s="45"/>
      <c r="T41" s="45"/>
      <c r="U41" s="45"/>
    </row>
    <row r="42" spans="1:22">
      <c r="B42" s="228"/>
      <c r="C42" s="252"/>
      <c r="D42" s="253"/>
      <c r="E42" s="252"/>
      <c r="F42" s="254"/>
      <c r="G42" s="406"/>
      <c r="H42" s="255" t="s">
        <v>151</v>
      </c>
      <c r="I42" s="232" t="s">
        <v>100</v>
      </c>
      <c r="J42" s="232" t="s">
        <v>100</v>
      </c>
      <c r="K42" s="258" t="s">
        <v>100</v>
      </c>
      <c r="L42" s="258" t="s">
        <v>100</v>
      </c>
      <c r="M42" s="232" t="s">
        <v>100</v>
      </c>
      <c r="N42" s="258" t="s">
        <v>100</v>
      </c>
      <c r="O42" s="258" t="s">
        <v>100</v>
      </c>
      <c r="P42" s="232" t="s">
        <v>100</v>
      </c>
      <c r="Q42" s="258" t="s">
        <v>100</v>
      </c>
      <c r="R42" s="258" t="s">
        <v>100</v>
      </c>
      <c r="S42" s="45"/>
      <c r="T42" s="45"/>
      <c r="U42" s="45"/>
    </row>
    <row r="43" spans="1:22">
      <c r="B43" s="235">
        <v>17</v>
      </c>
      <c r="C43" s="236"/>
      <c r="D43" s="236"/>
      <c r="E43" s="237"/>
      <c r="F43" s="259"/>
      <c r="G43" s="259"/>
      <c r="H43" s="236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45"/>
      <c r="T43" s="45"/>
      <c r="U43" s="45"/>
    </row>
    <row r="44" spans="1:22">
      <c r="B44" s="235">
        <v>18</v>
      </c>
      <c r="C44" s="236"/>
      <c r="D44" s="236"/>
      <c r="E44" s="237"/>
      <c r="F44" s="259"/>
      <c r="G44" s="259"/>
      <c r="H44" s="236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45"/>
      <c r="T44" s="45"/>
      <c r="U44" s="45"/>
    </row>
    <row r="45" spans="1:22">
      <c r="B45" s="235">
        <v>19</v>
      </c>
      <c r="C45" s="236"/>
      <c r="D45" s="236"/>
      <c r="E45" s="237"/>
      <c r="F45" s="259"/>
      <c r="G45" s="259"/>
      <c r="H45" s="236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45"/>
      <c r="T45" s="45"/>
      <c r="U45" s="45"/>
    </row>
    <row r="46" spans="1:22">
      <c r="B46" s="235">
        <v>20</v>
      </c>
      <c r="C46" s="236"/>
      <c r="D46" s="236"/>
      <c r="E46" s="237"/>
      <c r="F46" s="259"/>
      <c r="G46" s="259"/>
      <c r="H46" s="236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45"/>
      <c r="T46" s="45"/>
      <c r="U46" s="45"/>
    </row>
    <row r="47" spans="1:22">
      <c r="B47" s="235">
        <v>21</v>
      </c>
      <c r="C47" s="236"/>
      <c r="D47" s="236"/>
      <c r="E47" s="237"/>
      <c r="F47" s="259"/>
      <c r="G47" s="259"/>
      <c r="H47" s="236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45"/>
      <c r="T47" s="45"/>
      <c r="U47" s="45"/>
    </row>
    <row r="48" spans="1:22">
      <c r="B48" s="235">
        <v>22</v>
      </c>
      <c r="C48" s="236"/>
      <c r="D48" s="236"/>
      <c r="E48" s="237"/>
      <c r="F48" s="259"/>
      <c r="G48" s="259"/>
      <c r="H48" s="236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45"/>
      <c r="T48" s="45"/>
      <c r="U48" s="45"/>
    </row>
    <row r="49" spans="2:21">
      <c r="B49" s="235">
        <v>23</v>
      </c>
      <c r="C49" s="236"/>
      <c r="D49" s="236"/>
      <c r="E49" s="237"/>
      <c r="F49" s="259"/>
      <c r="G49" s="259"/>
      <c r="H49" s="236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45"/>
      <c r="T49" s="45"/>
      <c r="U49" s="45"/>
    </row>
    <row r="50" spans="2:21">
      <c r="B50" s="235">
        <v>24</v>
      </c>
      <c r="C50" s="236"/>
      <c r="D50" s="236"/>
      <c r="E50" s="237"/>
      <c r="F50" s="259"/>
      <c r="G50" s="259"/>
      <c r="H50" s="236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45"/>
      <c r="T50" s="45"/>
      <c r="U50" s="45"/>
    </row>
    <row r="51" spans="2:21">
      <c r="B51" s="235">
        <v>25</v>
      </c>
      <c r="C51" s="236"/>
      <c r="D51" s="236"/>
      <c r="E51" s="237"/>
      <c r="F51" s="259"/>
      <c r="G51" s="259"/>
      <c r="H51" s="236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45"/>
      <c r="T51" s="45"/>
      <c r="U51" s="45"/>
    </row>
    <row r="52" spans="2:21">
      <c r="B52" s="235">
        <v>26</v>
      </c>
      <c r="C52" s="236"/>
      <c r="D52" s="236"/>
      <c r="E52" s="237"/>
      <c r="F52" s="259"/>
      <c r="G52" s="259"/>
      <c r="H52" s="236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45"/>
      <c r="T52" s="45"/>
      <c r="U52" s="45"/>
    </row>
    <row r="53" spans="2:21">
      <c r="B53" s="93"/>
      <c r="C53" s="239"/>
      <c r="D53" s="239"/>
      <c r="E53" s="240"/>
      <c r="F53" s="239" t="s">
        <v>152</v>
      </c>
      <c r="G53" s="239"/>
      <c r="H53" s="240"/>
      <c r="I53" s="268">
        <f>SUM(I43:I52)</f>
        <v>0</v>
      </c>
      <c r="J53" s="268">
        <f t="shared" ref="J53:R53" si="1">SUM(J43:J52)</f>
        <v>0</v>
      </c>
      <c r="K53" s="268">
        <f t="shared" si="1"/>
        <v>0</v>
      </c>
      <c r="L53" s="268">
        <f t="shared" si="1"/>
        <v>0</v>
      </c>
      <c r="M53" s="268">
        <f t="shared" si="1"/>
        <v>0</v>
      </c>
      <c r="N53" s="268">
        <f t="shared" si="1"/>
        <v>0</v>
      </c>
      <c r="O53" s="268">
        <f t="shared" si="1"/>
        <v>0</v>
      </c>
      <c r="P53" s="268">
        <f t="shared" si="1"/>
        <v>0</v>
      </c>
      <c r="Q53" s="268">
        <f t="shared" si="1"/>
        <v>0</v>
      </c>
      <c r="R53" s="268">
        <f t="shared" si="1"/>
        <v>0</v>
      </c>
      <c r="S53" s="260"/>
      <c r="T53" s="45"/>
      <c r="U53" s="45"/>
    </row>
    <row r="54" spans="2:21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2:21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2:21">
      <c r="B56" s="261" t="s">
        <v>298</v>
      </c>
      <c r="C56" s="262"/>
      <c r="D56" s="262"/>
      <c r="E56" s="262"/>
      <c r="F56" s="262"/>
      <c r="G56" s="262"/>
      <c r="H56" s="263" t="s">
        <v>296</v>
      </c>
      <c r="I56" s="263" t="s">
        <v>295</v>
      </c>
      <c r="J56" s="263" t="s">
        <v>564</v>
      </c>
      <c r="K56" s="263" t="s">
        <v>590</v>
      </c>
      <c r="L56" s="263" t="s">
        <v>693</v>
      </c>
      <c r="M56" s="45"/>
      <c r="N56" s="45"/>
      <c r="O56" s="45"/>
      <c r="P56" s="45"/>
      <c r="Q56" s="45"/>
      <c r="R56" s="45"/>
      <c r="S56" s="45"/>
      <c r="T56" s="45"/>
      <c r="U56" s="45"/>
    </row>
    <row r="57" spans="2:21">
      <c r="B57" s="264"/>
      <c r="C57" s="264"/>
      <c r="D57" s="262"/>
      <c r="E57" s="262"/>
      <c r="F57" s="262"/>
      <c r="G57" s="262"/>
      <c r="H57" s="265" t="s">
        <v>100</v>
      </c>
      <c r="I57" s="265" t="s">
        <v>100</v>
      </c>
      <c r="J57" s="265" t="s">
        <v>100</v>
      </c>
      <c r="K57" s="265" t="s">
        <v>100</v>
      </c>
      <c r="L57" s="265" t="s">
        <v>100</v>
      </c>
      <c r="M57" s="45"/>
      <c r="N57" s="45"/>
      <c r="O57" s="45"/>
      <c r="P57" s="45"/>
      <c r="Q57" s="45"/>
      <c r="R57" s="45"/>
      <c r="S57" s="45"/>
      <c r="T57" s="45"/>
      <c r="U57" s="45"/>
    </row>
    <row r="58" spans="2:21">
      <c r="B58" s="264" t="s">
        <v>301</v>
      </c>
      <c r="C58" s="262" t="s">
        <v>299</v>
      </c>
      <c r="D58" s="262"/>
      <c r="E58" s="262"/>
      <c r="F58" s="262"/>
      <c r="G58" s="262"/>
      <c r="H58" s="270">
        <f>M23</f>
        <v>0</v>
      </c>
      <c r="I58" s="270">
        <f>O23</f>
        <v>0</v>
      </c>
      <c r="J58" s="270">
        <f>Q23</f>
        <v>0</v>
      </c>
      <c r="K58" s="270">
        <f>S23</f>
        <v>0</v>
      </c>
      <c r="L58" s="270">
        <f>U23</f>
        <v>0</v>
      </c>
      <c r="M58" s="45"/>
      <c r="N58" s="45"/>
      <c r="O58" s="45"/>
      <c r="P58" s="45"/>
      <c r="Q58" s="45"/>
      <c r="R58" s="45"/>
      <c r="S58" s="45"/>
      <c r="T58" s="45"/>
      <c r="U58" s="45"/>
    </row>
    <row r="59" spans="2:21">
      <c r="B59" s="264" t="s">
        <v>301</v>
      </c>
      <c r="C59" s="262" t="s">
        <v>300</v>
      </c>
      <c r="D59" s="264"/>
      <c r="E59" s="264"/>
      <c r="F59" s="264"/>
      <c r="G59" s="264"/>
      <c r="H59" s="264"/>
      <c r="I59" s="264"/>
      <c r="J59" s="270">
        <f>J53</f>
        <v>0</v>
      </c>
      <c r="K59" s="270">
        <f>M53</f>
        <v>0</v>
      </c>
      <c r="L59" s="270">
        <f>P53</f>
        <v>0</v>
      </c>
    </row>
    <row r="60" spans="2:21">
      <c r="B60" s="264"/>
      <c r="C60" s="264"/>
      <c r="D60" s="264"/>
      <c r="E60" s="264"/>
      <c r="F60" s="264"/>
      <c r="G60" s="264"/>
      <c r="H60" s="271">
        <f>SUM(H58:H59)</f>
        <v>0</v>
      </c>
      <c r="I60" s="271">
        <f>SUM(I58:I59)</f>
        <v>0</v>
      </c>
      <c r="J60" s="271">
        <f>SUM(J58:J59)</f>
        <v>0</v>
      </c>
      <c r="K60" s="271">
        <f>SUM(K58:K59)</f>
        <v>0</v>
      </c>
      <c r="L60" s="271">
        <f>SUM(L58:L59)</f>
        <v>0</v>
      </c>
    </row>
    <row r="61" spans="2:21"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</row>
    <row r="62" spans="2:21">
      <c r="B62" s="264" t="s">
        <v>302</v>
      </c>
      <c r="C62" s="264" t="s">
        <v>303</v>
      </c>
      <c r="D62" s="264"/>
      <c r="E62" s="264"/>
      <c r="F62" s="264"/>
      <c r="G62" s="264"/>
      <c r="H62" s="270">
        <f>'Α8 Αναπτυξιακά Έργα'!K21</f>
        <v>0</v>
      </c>
      <c r="I62" s="270">
        <f>'Α8 Αναπτυξιακά Έργα'!K22</f>
        <v>0</v>
      </c>
      <c r="J62" s="270">
        <f>'Α8 Αναπτυξιακά Έργα'!K61</f>
        <v>0</v>
      </c>
      <c r="K62" s="270">
        <f>'Α8 Αναπτυξιακά Έργα'!K62</f>
        <v>0</v>
      </c>
      <c r="L62" s="270">
        <f>'Α8 Αναπτυξιακά Έργα'!K63</f>
        <v>0</v>
      </c>
    </row>
    <row r="63" spans="2:21">
      <c r="B63" s="264" t="s">
        <v>325</v>
      </c>
      <c r="C63" s="264" t="s">
        <v>304</v>
      </c>
      <c r="D63" s="264"/>
      <c r="E63" s="264"/>
      <c r="F63" s="264"/>
      <c r="G63" s="264"/>
      <c r="H63" s="270">
        <f>'Α9 Κεφαλ Μεταβιβάσεις'!I23</f>
        <v>0</v>
      </c>
      <c r="I63" s="270">
        <f>'Α9 Κεφαλ Μεταβιβάσεις'!I24</f>
        <v>0</v>
      </c>
      <c r="J63" s="270">
        <f>'Α9 Κεφαλ Μεταβιβάσεις'!I25</f>
        <v>0</v>
      </c>
      <c r="K63" s="270">
        <f>'Α9 Κεφαλ Μεταβιβάσεις'!I26</f>
        <v>0</v>
      </c>
      <c r="L63" s="270">
        <f>'Α9 Κεφαλ Μεταβιβάσεις'!I27</f>
        <v>0</v>
      </c>
    </row>
    <row r="64" spans="2:21">
      <c r="B64" s="264"/>
      <c r="C64" s="264"/>
      <c r="D64" s="264"/>
      <c r="E64" s="264"/>
      <c r="F64" s="264"/>
      <c r="G64" s="264"/>
      <c r="H64" s="271">
        <f>SUM(H62:H63)</f>
        <v>0</v>
      </c>
      <c r="I64" s="271">
        <f>SUM(I62:I63)</f>
        <v>0</v>
      </c>
      <c r="J64" s="271">
        <f>SUM(J62:J63)</f>
        <v>0</v>
      </c>
      <c r="K64" s="271">
        <f>SUM(K62:K63)</f>
        <v>0</v>
      </c>
      <c r="L64" s="271">
        <f>SUM(L62:L63)</f>
        <v>0</v>
      </c>
    </row>
    <row r="65" spans="2:12"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</row>
    <row r="66" spans="2:12">
      <c r="B66" s="264"/>
      <c r="C66" s="264" t="s">
        <v>305</v>
      </c>
      <c r="D66" s="264"/>
      <c r="E66" s="264"/>
      <c r="F66" s="264"/>
      <c r="G66" s="264"/>
      <c r="H66" s="272">
        <f>H60-H64</f>
        <v>0</v>
      </c>
      <c r="I66" s="272">
        <f>I60-I64</f>
        <v>0</v>
      </c>
      <c r="J66" s="272">
        <f>J60-J64</f>
        <v>0</v>
      </c>
      <c r="K66" s="272">
        <f>K60-K64</f>
        <v>0</v>
      </c>
      <c r="L66" s="272">
        <f>L60-L64</f>
        <v>0</v>
      </c>
    </row>
    <row r="69" spans="2:12" ht="18.75">
      <c r="B69" s="266" t="s">
        <v>607</v>
      </c>
      <c r="H69" s="267">
        <v>2016</v>
      </c>
      <c r="I69" s="267">
        <v>2017</v>
      </c>
      <c r="J69" s="267">
        <v>2018</v>
      </c>
      <c r="K69" s="267">
        <v>2019</v>
      </c>
      <c r="L69" s="267">
        <v>2020</v>
      </c>
    </row>
    <row r="71" spans="2:12">
      <c r="B71" s="22" t="s">
        <v>608</v>
      </c>
      <c r="H71" s="273">
        <f>(M19+N19)/'Α3 Έσοδα'!F116</f>
        <v>3.9817303895596207E-2</v>
      </c>
      <c r="I71" s="273">
        <f>(O19+P19)/'Α3 Έσοδα'!G116</f>
        <v>3.5964135488155857E-2</v>
      </c>
      <c r="J71" s="273">
        <f>(Q19+R19+L53+K53)/'Α3 Έσοδα'!I116</f>
        <v>3.0680553024286645E-2</v>
      </c>
      <c r="K71" s="273">
        <f>(S19+T19+N53+O53)/'Α3 Έσοδα'!J116</f>
        <v>2.8971853652457691E-2</v>
      </c>
      <c r="L71" s="273">
        <f>(U19+V19+Q53+R53)/'Α3 Έσοδα'!K116</f>
        <v>2.9134225249527374E-2</v>
      </c>
    </row>
    <row r="72" spans="2:12">
      <c r="H72" s="388"/>
      <c r="I72" s="388"/>
      <c r="J72" s="388"/>
      <c r="K72" s="388"/>
      <c r="L72" s="388"/>
    </row>
    <row r="73" spans="2:12">
      <c r="B73" s="22" t="s">
        <v>727</v>
      </c>
      <c r="H73" s="273">
        <f>('Α1 Συνοπτ Προϋπολογισμος'!E18-'Α1 Συνοπτ Προϋπολογισμος'!E32+'Α1 Συνοπτ Προϋπολογισμος'!E29+'Α1 Συνοπτ Προϋπολογισμος'!E30)/(M19+N19)</f>
        <v>6.1414864573715002</v>
      </c>
      <c r="I73" s="273">
        <f>('Α1 Συνοπτ Προϋπολογισμος'!G18-'Α1 Συνοπτ Προϋπολογισμος'!G32+'Α1 Συνοπτ Προϋπολογισμος'!G29+'Α1 Συνοπτ Προϋπολογισμος'!G30)/(O19+P19)</f>
        <v>6.6807246075715581</v>
      </c>
      <c r="J73" s="273">
        <f>('Α1 Συνοπτ Προϋπολογισμος'!H18-'Α1 Συνοπτ Προϋπολογισμος'!H32+'Α1 Συνοπτ Προϋπολογισμος'!H29+'Α1 Συνοπτ Προϋπολογισμος'!H30)/(Q19+R19+L53+K53)</f>
        <v>1.389349569098185</v>
      </c>
      <c r="K73" s="273">
        <f>('Α1 Συνοπτ Προϋπολογισμος'!I18-'Α1 Συνοπτ Προϋπολογισμος'!I32+'Α1 Συνοπτ Προϋπολογισμος'!I29+'Α1 Συνοπτ Προϋπολογισμος'!I30)/(S19+T19+N53+O53)</f>
        <v>1.5863227146814405</v>
      </c>
      <c r="L73" s="273">
        <f>('Α1 Συνοπτ Προϋπολογισμος'!J18-'Α1 Συνοπτ Προϋπολογισμος'!J32+'Α1 Συνοπτ Προϋπολογισμος'!J29+'Α1 Συνοπτ Προϋπολογισμος'!J30)/(U19+V19+Q53+R53)</f>
        <v>0.77838180978762694</v>
      </c>
    </row>
    <row r="75" spans="2:12">
      <c r="B75" s="22" t="s">
        <v>609</v>
      </c>
      <c r="H75" s="203">
        <f>K19/'Α3 Έσοδα'!F116</f>
        <v>0.38400546868425733</v>
      </c>
      <c r="I75" s="203">
        <f>(K19+O23-O19)/'Α1 Συνοπτ Προϋπολογισμος'!G18</f>
        <v>0.27701839850718607</v>
      </c>
      <c r="J75" s="203">
        <f>(K19+O23+Q23-O19-Q19+J53-K53)/'Α1 Συνοπτ Προϋπολογισμος'!H18</f>
        <v>0.25174256853548288</v>
      </c>
      <c r="K75" s="203">
        <f>(L19+O23+Q23+S23-O19-Q19-S19+J53+M53-K53-N53)/'Α1 Συνοπτ Προϋπολογισμος'!I18</f>
        <v>-6.3534766781705471E-2</v>
      </c>
      <c r="L75" s="203">
        <f>(K19+O23+Q23+S23+U23-O19-Q19-S19-U19+J53+M53+P53-K53-N53-Q53)/'Α1 Συνοπτ Προϋπολογισμος'!J18</f>
        <v>0.19466719034741603</v>
      </c>
    </row>
  </sheetData>
  <sheetProtection sheet="1" objects="1" scenarios="1" formatCells="0" formatColumns="0" formatRows="0" insertRows="0" deleteRows="0"/>
  <mergeCells count="15">
    <mergeCell ref="Q40:R40"/>
    <mergeCell ref="A28:A29"/>
    <mergeCell ref="H28:H30"/>
    <mergeCell ref="A40:A41"/>
    <mergeCell ref="G40:G42"/>
    <mergeCell ref="K40:L40"/>
    <mergeCell ref="N40:O40"/>
    <mergeCell ref="U6:V6"/>
    <mergeCell ref="A6:A7"/>
    <mergeCell ref="H6:H8"/>
    <mergeCell ref="G23:I23"/>
    <mergeCell ref="S6:T6"/>
    <mergeCell ref="Q6:R6"/>
    <mergeCell ref="O6:P6"/>
    <mergeCell ref="M6:N6"/>
  </mergeCells>
  <phoneticPr fontId="35" type="noConversion"/>
  <pageMargins left="0.27559055118110237" right="0.24" top="0.19583333333333333" bottom="0.43307086614173229" header="0.31496062992125984" footer="0.31496062992125984"/>
  <pageSetup paperSize="9" scale="47" orientation="landscape" r:id="rId1"/>
  <headerFooter>
    <oddFooter>&amp;L&amp;A&amp;R&amp;P/&amp;N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workbookViewId="0">
      <selection activeCell="K13" sqref="K13"/>
    </sheetView>
  </sheetViews>
  <sheetFormatPr defaultColWidth="9.140625" defaultRowHeight="15"/>
  <cols>
    <col min="1" max="1" width="9.140625" style="22"/>
    <col min="2" max="2" width="6.7109375" style="22" customWidth="1"/>
    <col min="3" max="3" width="22.7109375" style="22" customWidth="1"/>
    <col min="4" max="4" width="21.7109375" style="22" customWidth="1"/>
    <col min="5" max="5" width="9.140625" style="22"/>
    <col min="6" max="6" width="19.85546875" style="22" customWidth="1"/>
    <col min="7" max="7" width="14.85546875" style="22" customWidth="1"/>
    <col min="8" max="9" width="11.85546875" style="22" customWidth="1"/>
    <col min="10" max="10" width="10.85546875" style="22" customWidth="1"/>
    <col min="11" max="11" width="9.140625" style="22"/>
    <col min="12" max="12" width="11.140625" style="22" customWidth="1"/>
    <col min="13" max="13" width="9.140625" style="22"/>
    <col min="14" max="14" width="11" style="22" customWidth="1"/>
    <col min="15" max="16384" width="9.140625" style="22"/>
  </cols>
  <sheetData>
    <row r="1" spans="1:12" ht="18.75">
      <c r="B1" s="148" t="str">
        <f>'Α1 Συνοπτ Προϋπολογισμος'!A1</f>
        <v>ΔΗΜΟΣ ………………………..</v>
      </c>
      <c r="C1" s="22" t="s">
        <v>777</v>
      </c>
    </row>
    <row r="2" spans="1:12" ht="18.75">
      <c r="B2" s="148" t="str">
        <f>'Α1 Συνοπτ Προϋπολογισμος'!A2</f>
        <v>Προϋπολογισμός για το έτος 2018 και ΜΔΠ 2018-2020</v>
      </c>
    </row>
    <row r="3" spans="1:12" ht="18.75">
      <c r="B3" s="103" t="s">
        <v>248</v>
      </c>
    </row>
    <row r="4" spans="1:12">
      <c r="B4" s="92"/>
    </row>
    <row r="5" spans="1:12">
      <c r="B5" s="92" t="s">
        <v>180</v>
      </c>
    </row>
    <row r="6" spans="1:12">
      <c r="A6" s="397" t="s">
        <v>115</v>
      </c>
      <c r="B6" s="215" t="s">
        <v>141</v>
      </c>
      <c r="C6" s="215" t="s">
        <v>142</v>
      </c>
      <c r="D6" s="216" t="s">
        <v>164</v>
      </c>
      <c r="E6" s="217" t="s">
        <v>144</v>
      </c>
      <c r="F6" s="407" t="s">
        <v>183</v>
      </c>
      <c r="G6" s="216" t="s">
        <v>165</v>
      </c>
      <c r="H6" s="274" t="s">
        <v>155</v>
      </c>
      <c r="I6" s="274" t="s">
        <v>155</v>
      </c>
      <c r="J6" s="274" t="s">
        <v>155</v>
      </c>
      <c r="K6" s="274" t="s">
        <v>155</v>
      </c>
      <c r="L6" s="217" t="s">
        <v>155</v>
      </c>
    </row>
    <row r="7" spans="1:12">
      <c r="A7" s="397"/>
      <c r="B7" s="221"/>
      <c r="C7" s="221"/>
      <c r="D7" s="222"/>
      <c r="E7" s="223"/>
      <c r="F7" s="408"/>
      <c r="G7" s="222" t="s">
        <v>686</v>
      </c>
      <c r="H7" s="275">
        <v>2016</v>
      </c>
      <c r="I7" s="275">
        <v>2017</v>
      </c>
      <c r="J7" s="275">
        <v>2018</v>
      </c>
      <c r="K7" s="275">
        <v>2019</v>
      </c>
      <c r="L7" s="275">
        <v>2020</v>
      </c>
    </row>
    <row r="8" spans="1:12">
      <c r="B8" s="228"/>
      <c r="C8" s="228"/>
      <c r="D8" s="229"/>
      <c r="E8" s="228"/>
      <c r="F8" s="230" t="s">
        <v>100</v>
      </c>
      <c r="G8" s="233" t="s">
        <v>100</v>
      </c>
      <c r="H8" s="234" t="s">
        <v>100</v>
      </c>
      <c r="I8" s="234" t="s">
        <v>100</v>
      </c>
      <c r="J8" s="234" t="s">
        <v>100</v>
      </c>
      <c r="K8" s="234" t="s">
        <v>100</v>
      </c>
      <c r="L8" s="234" t="s">
        <v>100</v>
      </c>
    </row>
    <row r="9" spans="1:12">
      <c r="B9" s="235">
        <v>1</v>
      </c>
      <c r="C9" s="235" t="s">
        <v>761</v>
      </c>
      <c r="D9" s="235" t="s">
        <v>762</v>
      </c>
      <c r="E9" s="276"/>
      <c r="F9" s="238"/>
      <c r="G9" s="238">
        <v>1672922.65</v>
      </c>
      <c r="H9" s="238">
        <v>7442.02</v>
      </c>
      <c r="I9" s="238">
        <v>7500</v>
      </c>
      <c r="J9" s="238">
        <v>7400</v>
      </c>
      <c r="K9" s="238">
        <v>7400</v>
      </c>
      <c r="L9" s="238">
        <v>7400</v>
      </c>
    </row>
    <row r="10" spans="1:12">
      <c r="B10" s="235">
        <v>2</v>
      </c>
      <c r="C10" s="235" t="s">
        <v>761</v>
      </c>
      <c r="D10" s="235" t="s">
        <v>763</v>
      </c>
      <c r="E10" s="276"/>
      <c r="F10" s="238"/>
      <c r="G10" s="238"/>
      <c r="H10" s="238">
        <v>7052.56</v>
      </c>
      <c r="I10" s="238">
        <v>7200</v>
      </c>
      <c r="J10" s="238">
        <v>7200</v>
      </c>
      <c r="K10" s="238">
        <v>7000</v>
      </c>
      <c r="L10" s="238">
        <v>7000</v>
      </c>
    </row>
    <row r="11" spans="1:12">
      <c r="B11" s="235">
        <v>3</v>
      </c>
      <c r="C11" s="235"/>
      <c r="D11" s="235"/>
      <c r="E11" s="276"/>
      <c r="F11" s="238"/>
      <c r="G11" s="238"/>
      <c r="H11" s="238"/>
      <c r="I11" s="238"/>
      <c r="J11" s="238"/>
      <c r="K11" s="238"/>
      <c r="L11" s="238"/>
    </row>
    <row r="12" spans="1:12">
      <c r="B12" s="235">
        <v>4</v>
      </c>
      <c r="C12" s="235"/>
      <c r="D12" s="235"/>
      <c r="E12" s="276"/>
      <c r="F12" s="238"/>
      <c r="G12" s="238"/>
      <c r="H12" s="238"/>
      <c r="I12" s="238"/>
      <c r="J12" s="238"/>
      <c r="K12" s="238"/>
      <c r="L12" s="238"/>
    </row>
    <row r="13" spans="1:12">
      <c r="B13" s="235">
        <v>5</v>
      </c>
      <c r="C13" s="235"/>
      <c r="D13" s="235"/>
      <c r="E13" s="276"/>
      <c r="F13" s="238"/>
      <c r="G13" s="238"/>
      <c r="H13" s="238"/>
      <c r="I13" s="238"/>
      <c r="J13" s="238"/>
      <c r="K13" s="238"/>
      <c r="L13" s="238"/>
    </row>
    <row r="14" spans="1:12">
      <c r="B14" s="235">
        <v>6</v>
      </c>
      <c r="C14" s="235"/>
      <c r="D14" s="235"/>
      <c r="E14" s="276"/>
      <c r="F14" s="238"/>
      <c r="G14" s="238"/>
      <c r="H14" s="238"/>
      <c r="I14" s="238"/>
      <c r="J14" s="238"/>
      <c r="K14" s="238"/>
      <c r="L14" s="238"/>
    </row>
    <row r="15" spans="1:12">
      <c r="B15" s="235">
        <v>7</v>
      </c>
      <c r="C15" s="235"/>
      <c r="D15" s="235"/>
      <c r="E15" s="276"/>
      <c r="F15" s="238"/>
      <c r="G15" s="238"/>
      <c r="H15" s="238"/>
      <c r="I15" s="238"/>
      <c r="J15" s="238"/>
      <c r="K15" s="238"/>
      <c r="L15" s="238"/>
    </row>
    <row r="16" spans="1:12">
      <c r="B16" s="235">
        <v>8</v>
      </c>
      <c r="C16" s="235"/>
      <c r="D16" s="235"/>
      <c r="E16" s="276"/>
      <c r="F16" s="238"/>
      <c r="G16" s="238"/>
      <c r="H16" s="238"/>
      <c r="I16" s="238"/>
      <c r="J16" s="238"/>
      <c r="K16" s="238"/>
      <c r="L16" s="238"/>
    </row>
    <row r="17" spans="1:16">
      <c r="B17" s="235">
        <v>9</v>
      </c>
      <c r="C17" s="235"/>
      <c r="D17" s="235"/>
      <c r="E17" s="276"/>
      <c r="F17" s="238"/>
      <c r="G17" s="238"/>
      <c r="H17" s="238"/>
      <c r="I17" s="238"/>
      <c r="J17" s="238"/>
      <c r="K17" s="238"/>
      <c r="L17" s="238"/>
    </row>
    <row r="18" spans="1:16">
      <c r="B18" s="235">
        <v>10</v>
      </c>
      <c r="C18" s="235"/>
      <c r="D18" s="235"/>
      <c r="E18" s="276"/>
      <c r="F18" s="238"/>
      <c r="G18" s="238"/>
      <c r="H18" s="238"/>
      <c r="I18" s="238"/>
      <c r="J18" s="238"/>
      <c r="K18" s="238"/>
      <c r="L18" s="238"/>
    </row>
    <row r="19" spans="1:16">
      <c r="B19" s="93"/>
      <c r="C19" s="277" t="s">
        <v>152</v>
      </c>
      <c r="D19" s="93"/>
      <c r="E19" s="93"/>
      <c r="F19" s="268">
        <f t="shared" ref="F19:L19" si="0">SUM(F9:F18)</f>
        <v>0</v>
      </c>
      <c r="G19" s="268">
        <f t="shared" si="0"/>
        <v>1672922.65</v>
      </c>
      <c r="H19" s="268">
        <f t="shared" si="0"/>
        <v>14494.580000000002</v>
      </c>
      <c r="I19" s="268">
        <f t="shared" si="0"/>
        <v>14700</v>
      </c>
      <c r="J19" s="268">
        <f t="shared" si="0"/>
        <v>14600</v>
      </c>
      <c r="K19" s="268">
        <f t="shared" si="0"/>
        <v>14400</v>
      </c>
      <c r="L19" s="268">
        <f t="shared" si="0"/>
        <v>14400</v>
      </c>
    </row>
    <row r="20" spans="1:16">
      <c r="C20" s="92" t="s">
        <v>184</v>
      </c>
      <c r="F20" s="45"/>
      <c r="G20" s="45"/>
      <c r="H20" s="280">
        <f>-SUMIF(H$9:H18,"&lt;0",H$9:H18)</f>
        <v>0</v>
      </c>
      <c r="I20" s="280">
        <f>-SUMIF(I$9:I18,"&lt;0",I$9:I18)</f>
        <v>0</v>
      </c>
      <c r="J20" s="280">
        <f>-SUMIF(J$9:J18,"&lt;0",J$9:J18)</f>
        <v>0</v>
      </c>
      <c r="K20" s="280">
        <f>-SUMIF(K$9:K18,"&lt;0",K$9:K18)</f>
        <v>0</v>
      </c>
      <c r="L20" s="280">
        <f>-SUMIF(L$9:L18,"&lt;0",L$9:L18)</f>
        <v>0</v>
      </c>
    </row>
    <row r="21" spans="1:16">
      <c r="C21" s="92" t="s">
        <v>181</v>
      </c>
      <c r="F21" s="45"/>
      <c r="G21" s="45"/>
      <c r="H21" s="280">
        <f>SUMIF(H$9:H18,"&gt;0",H$9:H18)</f>
        <v>14494.580000000002</v>
      </c>
      <c r="I21" s="280">
        <f>SUMIF(I$9:I18,"&gt;0",I$9:I18)</f>
        <v>14700</v>
      </c>
      <c r="J21" s="280">
        <f>SUMIF(J$9:J18,"&gt;0",J$9:J18)</f>
        <v>14600</v>
      </c>
      <c r="K21" s="280">
        <f>SUMIF(K$9:K18,"&gt;0",K$9:K18)</f>
        <v>14400</v>
      </c>
      <c r="L21" s="280">
        <f>SUMIF(L$9:L18,"&gt;0",L$9:L18)</f>
        <v>14400</v>
      </c>
    </row>
    <row r="22" spans="1:16">
      <c r="C22" s="92"/>
      <c r="F22" s="45"/>
      <c r="G22" s="45"/>
      <c r="H22" s="45"/>
      <c r="I22" s="45"/>
      <c r="J22" s="45"/>
      <c r="K22" s="45"/>
      <c r="L22" s="45"/>
    </row>
    <row r="24" spans="1:16">
      <c r="B24" s="92" t="s">
        <v>182</v>
      </c>
    </row>
    <row r="25" spans="1:16" ht="14.45" customHeight="1">
      <c r="A25" s="397" t="s">
        <v>115</v>
      </c>
      <c r="B25" s="215" t="s">
        <v>141</v>
      </c>
      <c r="C25" s="215" t="s">
        <v>171</v>
      </c>
      <c r="D25" s="216" t="s">
        <v>164</v>
      </c>
      <c r="E25" s="217" t="s">
        <v>144</v>
      </c>
      <c r="F25" s="216" t="s">
        <v>165</v>
      </c>
      <c r="G25" s="278" t="s">
        <v>177</v>
      </c>
      <c r="H25" s="274" t="s">
        <v>155</v>
      </c>
      <c r="I25" s="215" t="s">
        <v>177</v>
      </c>
      <c r="J25" s="274" t="s">
        <v>155</v>
      </c>
      <c r="K25" s="215" t="s">
        <v>177</v>
      </c>
      <c r="L25" s="274" t="s">
        <v>155</v>
      </c>
      <c r="M25" s="215" t="s">
        <v>177</v>
      </c>
      <c r="N25" s="274" t="s">
        <v>155</v>
      </c>
      <c r="O25" s="215" t="s">
        <v>177</v>
      </c>
      <c r="P25" s="217" t="s">
        <v>155</v>
      </c>
    </row>
    <row r="26" spans="1:16">
      <c r="A26" s="397"/>
      <c r="B26" s="221"/>
      <c r="C26" s="221"/>
      <c r="D26" s="222"/>
      <c r="E26" s="223"/>
      <c r="F26" s="222" t="s">
        <v>686</v>
      </c>
      <c r="G26" s="222">
        <v>2016</v>
      </c>
      <c r="H26" s="275">
        <v>2016</v>
      </c>
      <c r="I26" s="222">
        <v>2017</v>
      </c>
      <c r="J26" s="275">
        <v>2017</v>
      </c>
      <c r="K26" s="222">
        <v>2018</v>
      </c>
      <c r="L26" s="275">
        <v>2018</v>
      </c>
      <c r="M26" s="222">
        <v>2019</v>
      </c>
      <c r="N26" s="275">
        <v>2019</v>
      </c>
      <c r="O26" s="222">
        <v>2020</v>
      </c>
      <c r="P26" s="275">
        <v>2020</v>
      </c>
    </row>
    <row r="27" spans="1:16">
      <c r="B27" s="228"/>
      <c r="C27" s="228"/>
      <c r="D27" s="229"/>
      <c r="E27" s="228"/>
      <c r="F27" s="233" t="s">
        <v>100</v>
      </c>
      <c r="G27" s="233" t="s">
        <v>100</v>
      </c>
      <c r="H27" s="234" t="s">
        <v>100</v>
      </c>
      <c r="I27" s="233" t="s">
        <v>100</v>
      </c>
      <c r="J27" s="234" t="s">
        <v>100</v>
      </c>
      <c r="K27" s="233" t="s">
        <v>100</v>
      </c>
      <c r="L27" s="234" t="s">
        <v>100</v>
      </c>
      <c r="M27" s="233" t="s">
        <v>100</v>
      </c>
      <c r="N27" s="234" t="s">
        <v>100</v>
      </c>
      <c r="O27" s="233" t="s">
        <v>100</v>
      </c>
      <c r="P27" s="234" t="s">
        <v>100</v>
      </c>
    </row>
    <row r="28" spans="1:16" ht="45">
      <c r="B28" s="235">
        <v>11</v>
      </c>
      <c r="C28" s="279"/>
      <c r="D28" s="279" t="s">
        <v>217</v>
      </c>
      <c r="E28" s="237"/>
      <c r="F28" s="377"/>
      <c r="G28" s="236"/>
      <c r="H28" s="236"/>
      <c r="I28" s="236"/>
      <c r="J28" s="238"/>
      <c r="K28" s="238"/>
      <c r="L28" s="238"/>
      <c r="M28" s="238"/>
      <c r="N28" s="238"/>
      <c r="O28" s="238"/>
      <c r="P28" s="238"/>
    </row>
    <row r="29" spans="1:16" ht="30">
      <c r="B29" s="235">
        <v>12</v>
      </c>
      <c r="C29" s="279"/>
      <c r="D29" s="279" t="s">
        <v>221</v>
      </c>
      <c r="E29" s="237"/>
      <c r="F29" s="377"/>
      <c r="G29" s="236"/>
      <c r="H29" s="236"/>
      <c r="I29" s="236"/>
      <c r="J29" s="238"/>
      <c r="K29" s="238"/>
      <c r="L29" s="238"/>
      <c r="M29" s="238"/>
      <c r="N29" s="238"/>
      <c r="O29" s="238"/>
      <c r="P29" s="238"/>
    </row>
    <row r="30" spans="1:16">
      <c r="B30" s="235">
        <v>13</v>
      </c>
      <c r="C30" s="279"/>
      <c r="D30" s="279"/>
      <c r="E30" s="237"/>
      <c r="F30" s="377"/>
      <c r="G30" s="236"/>
      <c r="H30" s="236"/>
      <c r="I30" s="236"/>
      <c r="J30" s="238"/>
      <c r="K30" s="238"/>
      <c r="L30" s="238"/>
      <c r="M30" s="238"/>
      <c r="N30" s="238"/>
      <c r="O30" s="238"/>
      <c r="P30" s="238"/>
    </row>
    <row r="31" spans="1:16">
      <c r="B31" s="235">
        <v>14</v>
      </c>
      <c r="C31" s="279"/>
      <c r="D31" s="279"/>
      <c r="E31" s="237"/>
      <c r="F31" s="377"/>
      <c r="G31" s="236"/>
      <c r="H31" s="236"/>
      <c r="I31" s="236"/>
      <c r="J31" s="238"/>
      <c r="K31" s="238"/>
      <c r="L31" s="238"/>
      <c r="M31" s="238"/>
      <c r="N31" s="238"/>
      <c r="O31" s="238"/>
      <c r="P31" s="238"/>
    </row>
    <row r="32" spans="1:16">
      <c r="B32" s="235">
        <v>15</v>
      </c>
      <c r="C32" s="279"/>
      <c r="D32" s="279"/>
      <c r="E32" s="237"/>
      <c r="F32" s="377"/>
      <c r="G32" s="236"/>
      <c r="H32" s="236"/>
      <c r="I32" s="236"/>
      <c r="J32" s="238"/>
      <c r="K32" s="238"/>
      <c r="L32" s="238"/>
      <c r="M32" s="238"/>
      <c r="N32" s="238"/>
      <c r="O32" s="238"/>
      <c r="P32" s="238"/>
    </row>
    <row r="33" spans="2:16">
      <c r="B33" s="235">
        <v>16</v>
      </c>
      <c r="C33" s="279"/>
      <c r="D33" s="279"/>
      <c r="E33" s="237"/>
      <c r="F33" s="377"/>
      <c r="G33" s="236"/>
      <c r="H33" s="236"/>
      <c r="I33" s="236"/>
      <c r="J33" s="238"/>
      <c r="K33" s="238"/>
      <c r="L33" s="238"/>
      <c r="M33" s="238"/>
      <c r="N33" s="238"/>
      <c r="O33" s="238"/>
      <c r="P33" s="238"/>
    </row>
    <row r="34" spans="2:16">
      <c r="B34" s="235">
        <v>17</v>
      </c>
      <c r="C34" s="279"/>
      <c r="D34" s="279"/>
      <c r="E34" s="237"/>
      <c r="F34" s="377"/>
      <c r="G34" s="236"/>
      <c r="H34" s="236"/>
      <c r="I34" s="236"/>
      <c r="J34" s="238"/>
      <c r="K34" s="238"/>
      <c r="L34" s="238"/>
      <c r="M34" s="238"/>
      <c r="N34" s="238"/>
      <c r="O34" s="238"/>
      <c r="P34" s="238"/>
    </row>
    <row r="35" spans="2:16">
      <c r="B35" s="235">
        <v>18</v>
      </c>
      <c r="C35" s="279"/>
      <c r="D35" s="279"/>
      <c r="E35" s="237"/>
      <c r="F35" s="377"/>
      <c r="G35" s="236"/>
      <c r="H35" s="236"/>
      <c r="I35" s="236"/>
      <c r="J35" s="238"/>
      <c r="K35" s="238"/>
      <c r="L35" s="238"/>
      <c r="M35" s="238"/>
      <c r="N35" s="238"/>
      <c r="O35" s="238"/>
      <c r="P35" s="238"/>
    </row>
    <row r="36" spans="2:16">
      <c r="B36" s="235">
        <v>19</v>
      </c>
      <c r="C36" s="279"/>
      <c r="D36" s="279"/>
      <c r="E36" s="237"/>
      <c r="F36" s="377"/>
      <c r="G36" s="236"/>
      <c r="H36" s="236"/>
      <c r="I36" s="236"/>
      <c r="J36" s="238"/>
      <c r="K36" s="238"/>
      <c r="L36" s="238"/>
      <c r="M36" s="238"/>
      <c r="N36" s="238"/>
      <c r="O36" s="238"/>
      <c r="P36" s="238"/>
    </row>
    <row r="37" spans="2:16">
      <c r="B37" s="235">
        <v>20</v>
      </c>
      <c r="C37" s="279"/>
      <c r="D37" s="279"/>
      <c r="E37" s="237"/>
      <c r="F37" s="377"/>
      <c r="G37" s="236"/>
      <c r="H37" s="236"/>
      <c r="I37" s="236"/>
      <c r="J37" s="238"/>
      <c r="K37" s="238"/>
      <c r="L37" s="238"/>
      <c r="M37" s="238"/>
      <c r="N37" s="238"/>
      <c r="O37" s="238"/>
      <c r="P37" s="238"/>
    </row>
    <row r="38" spans="2:16">
      <c r="B38" s="93"/>
      <c r="C38" s="277" t="s">
        <v>152</v>
      </c>
      <c r="D38" s="277"/>
      <c r="E38" s="93"/>
      <c r="F38" s="268">
        <f>SUM(F28:F37)</f>
        <v>0</v>
      </c>
      <c r="G38" s="268">
        <f>SUM(G28:G37)</f>
        <v>0</v>
      </c>
      <c r="H38" s="268">
        <f>SUM(H28:H37)</f>
        <v>0</v>
      </c>
      <c r="I38" s="268">
        <f>SUM(I28:I37)</f>
        <v>0</v>
      </c>
      <c r="J38" s="268">
        <f>SUM(J28:J37)</f>
        <v>0</v>
      </c>
      <c r="K38" s="268">
        <f t="shared" ref="K38:P38" si="1">SUM(K28:K37)</f>
        <v>0</v>
      </c>
      <c r="L38" s="268">
        <f t="shared" si="1"/>
        <v>0</v>
      </c>
      <c r="M38" s="268">
        <f t="shared" si="1"/>
        <v>0</v>
      </c>
      <c r="N38" s="268">
        <f t="shared" si="1"/>
        <v>0</v>
      </c>
      <c r="O38" s="268">
        <f t="shared" si="1"/>
        <v>0</v>
      </c>
      <c r="P38" s="268">
        <f t="shared" si="1"/>
        <v>0</v>
      </c>
    </row>
    <row r="40" spans="2:16" ht="33.75" customHeight="1">
      <c r="C40" s="391" t="s">
        <v>220</v>
      </c>
      <c r="D40" s="391"/>
      <c r="E40" s="391"/>
      <c r="F40" s="383"/>
      <c r="H40" s="235"/>
      <c r="J40" s="235"/>
      <c r="L40" s="235"/>
      <c r="N40" s="235"/>
      <c r="P40" s="235"/>
    </row>
  </sheetData>
  <sheetProtection sheet="1" objects="1" scenarios="1" formatCells="0" formatColumns="0" formatRows="0" insertRows="0" deleteRows="0"/>
  <mergeCells count="4">
    <mergeCell ref="A6:A7"/>
    <mergeCell ref="A25:A26"/>
    <mergeCell ref="F6:F7"/>
    <mergeCell ref="C40:E40"/>
  </mergeCells>
  <phoneticPr fontId="35" type="noConversion"/>
  <pageMargins left="0.47244094488188981" right="0.43307086614173229" top="0.74803149606299213" bottom="0.74803149606299213" header="0.31496062992125984" footer="0.31496062992125984"/>
  <pageSetup paperSize="9" scale="69" orientation="landscape" r:id="rId1"/>
  <headerFooter>
    <oddFooter>&amp;L&amp;A&amp;R&amp;P/&amp;N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8"/>
  <sheetViews>
    <sheetView topLeftCell="B19" workbookViewId="0">
      <selection activeCell="H55" sqref="H55"/>
    </sheetView>
  </sheetViews>
  <sheetFormatPr defaultColWidth="9.140625" defaultRowHeight="15"/>
  <cols>
    <col min="1" max="1" width="3.5703125" style="22" customWidth="1"/>
    <col min="2" max="2" width="7.7109375" style="22" customWidth="1"/>
    <col min="3" max="3" width="41.85546875" style="22" customWidth="1"/>
    <col min="4" max="4" width="4.42578125" style="22" customWidth="1"/>
    <col min="5" max="9" width="18" style="22" customWidth="1"/>
    <col min="10" max="10" width="26.85546875" style="22" customWidth="1"/>
    <col min="11" max="11" width="13.28515625" style="22" customWidth="1"/>
    <col min="12" max="12" width="12.5703125" style="22" customWidth="1"/>
    <col min="13" max="16384" width="9.140625" style="22"/>
  </cols>
  <sheetData>
    <row r="1" spans="1:9" ht="18.75">
      <c r="B1" s="148" t="str">
        <f>'Α1 Συνοπτ Προϋπολογισμος'!A1</f>
        <v>ΔΗΜΟΣ ………………………..</v>
      </c>
    </row>
    <row r="2" spans="1:9" ht="18.75">
      <c r="B2" s="148" t="str">
        <f>'Α1 Συνοπτ Προϋπολογισμος'!A2</f>
        <v>Προϋπολογισμός για το έτος 2018 και ΜΔΠ 2018-2020</v>
      </c>
    </row>
    <row r="3" spans="1:9" ht="18.75">
      <c r="B3" s="103" t="s">
        <v>306</v>
      </c>
    </row>
    <row r="4" spans="1:9" ht="13.5" customHeight="1">
      <c r="B4" s="103"/>
    </row>
    <row r="5" spans="1:9" ht="30">
      <c r="B5" s="92"/>
      <c r="D5" s="105" t="s">
        <v>219</v>
      </c>
      <c r="E5" s="27" t="s">
        <v>30</v>
      </c>
      <c r="F5" s="28" t="s">
        <v>292</v>
      </c>
      <c r="G5" s="27" t="s">
        <v>29</v>
      </c>
      <c r="H5" s="27" t="s">
        <v>101</v>
      </c>
      <c r="I5" s="27" t="s">
        <v>101</v>
      </c>
    </row>
    <row r="6" spans="1:9">
      <c r="E6" s="27">
        <v>2016</v>
      </c>
      <c r="F6" s="27">
        <v>2017</v>
      </c>
      <c r="G6" s="27">
        <v>2018</v>
      </c>
      <c r="H6" s="27">
        <v>2019</v>
      </c>
      <c r="I6" s="27">
        <v>2020</v>
      </c>
    </row>
    <row r="7" spans="1:9">
      <c r="B7" s="92"/>
      <c r="E7" s="27" t="s">
        <v>100</v>
      </c>
      <c r="F7" s="27" t="s">
        <v>100</v>
      </c>
      <c r="G7" s="27" t="s">
        <v>100</v>
      </c>
      <c r="H7" s="27" t="s">
        <v>100</v>
      </c>
      <c r="I7" s="27" t="s">
        <v>100</v>
      </c>
    </row>
    <row r="8" spans="1:9" ht="15.75">
      <c r="B8" s="281" t="s">
        <v>307</v>
      </c>
      <c r="C8" s="191"/>
      <c r="D8" s="191"/>
      <c r="E8" s="191"/>
      <c r="F8" s="191"/>
      <c r="G8" s="191"/>
      <c r="H8" s="191"/>
      <c r="I8" s="282"/>
    </row>
    <row r="9" spans="1:9">
      <c r="A9" s="106"/>
      <c r="B9" s="283" t="s">
        <v>259</v>
      </c>
      <c r="C9" s="22" t="s">
        <v>199</v>
      </c>
      <c r="E9" s="45">
        <v>30938.09</v>
      </c>
      <c r="F9" s="35">
        <v>30604</v>
      </c>
      <c r="G9" s="45">
        <v>31258</v>
      </c>
      <c r="H9" s="68">
        <f>G13</f>
        <v>31608</v>
      </c>
      <c r="I9" s="68">
        <f>H13</f>
        <v>31958</v>
      </c>
    </row>
    <row r="10" spans="1:9">
      <c r="A10" s="106"/>
      <c r="C10" s="22" t="s">
        <v>308</v>
      </c>
      <c r="E10" s="45">
        <v>0</v>
      </c>
      <c r="F10" s="45"/>
      <c r="G10" s="45"/>
      <c r="H10" s="45"/>
      <c r="I10" s="45"/>
    </row>
    <row r="11" spans="1:9">
      <c r="A11" s="106"/>
      <c r="C11" s="22" t="s">
        <v>309</v>
      </c>
      <c r="E11" s="45">
        <v>319.85000000000002</v>
      </c>
      <c r="F11" s="45">
        <v>500</v>
      </c>
      <c r="G11" s="45">
        <v>350</v>
      </c>
      <c r="H11" s="45">
        <v>350</v>
      </c>
      <c r="I11" s="22">
        <v>350</v>
      </c>
    </row>
    <row r="12" spans="1:9">
      <c r="A12" s="106"/>
      <c r="C12" s="22" t="s">
        <v>310</v>
      </c>
      <c r="E12" s="45"/>
      <c r="F12" s="45"/>
      <c r="G12" s="45"/>
      <c r="H12" s="45"/>
    </row>
    <row r="13" spans="1:9">
      <c r="A13" s="106"/>
      <c r="B13" s="283" t="s">
        <v>260</v>
      </c>
      <c r="C13" s="22" t="s">
        <v>200</v>
      </c>
      <c r="E13" s="101">
        <f>E9+E10+E11-E12</f>
        <v>31257.94</v>
      </c>
      <c r="F13" s="101">
        <f>F9+F10+F11-F12</f>
        <v>31104</v>
      </c>
      <c r="G13" s="101">
        <f>G9+G10+G11-G12</f>
        <v>31608</v>
      </c>
      <c r="H13" s="101">
        <f>H9+H10+H11-H12</f>
        <v>31958</v>
      </c>
      <c r="I13" s="101">
        <f>I9+I10+I11-I12</f>
        <v>32308</v>
      </c>
    </row>
    <row r="14" spans="1:9">
      <c r="A14" s="106"/>
      <c r="B14" s="284"/>
      <c r="E14" s="240"/>
      <c r="F14" s="45"/>
      <c r="G14" s="45"/>
      <c r="H14" s="45"/>
    </row>
    <row r="15" spans="1:9" ht="15.75">
      <c r="A15" s="106"/>
      <c r="B15" s="281" t="s">
        <v>311</v>
      </c>
      <c r="C15" s="191"/>
      <c r="D15" s="191"/>
      <c r="E15" s="191"/>
      <c r="F15" s="191"/>
      <c r="G15" s="191"/>
      <c r="H15" s="191"/>
      <c r="I15" s="282"/>
    </row>
    <row r="16" spans="1:9">
      <c r="B16" s="283" t="s">
        <v>259</v>
      </c>
      <c r="C16" s="22" t="s">
        <v>199</v>
      </c>
      <c r="E16" s="45">
        <v>667315.68999999994</v>
      </c>
      <c r="F16" s="35">
        <v>658040</v>
      </c>
      <c r="G16" s="45">
        <v>703132</v>
      </c>
      <c r="H16" s="68">
        <f>G20</f>
        <v>430632</v>
      </c>
      <c r="I16" s="68">
        <f>H20</f>
        <v>535632</v>
      </c>
    </row>
    <row r="17" spans="2:9">
      <c r="C17" s="22" t="s">
        <v>308</v>
      </c>
      <c r="E17" s="45">
        <v>28800</v>
      </c>
      <c r="F17" s="45">
        <v>5</v>
      </c>
      <c r="G17" s="45">
        <v>120000</v>
      </c>
      <c r="H17" s="45">
        <v>100000</v>
      </c>
      <c r="I17" s="45">
        <v>100000</v>
      </c>
    </row>
    <row r="18" spans="2:9">
      <c r="C18" s="22" t="s">
        <v>309</v>
      </c>
      <c r="E18" s="45">
        <v>7016.69</v>
      </c>
      <c r="F18" s="45">
        <v>8000</v>
      </c>
      <c r="G18" s="45">
        <v>7500</v>
      </c>
      <c r="H18" s="45">
        <v>5000</v>
      </c>
      <c r="I18" s="22">
        <v>5000</v>
      </c>
    </row>
    <row r="19" spans="2:9">
      <c r="C19" s="22" t="s">
        <v>310</v>
      </c>
      <c r="E19" s="45"/>
      <c r="F19" s="45">
        <v>230000</v>
      </c>
      <c r="G19" s="45">
        <v>400000</v>
      </c>
      <c r="H19" s="45"/>
    </row>
    <row r="20" spans="2:9">
      <c r="B20" s="283" t="s">
        <v>260</v>
      </c>
      <c r="C20" s="22" t="s">
        <v>200</v>
      </c>
      <c r="E20" s="101">
        <f>E16+E17+E18-E19</f>
        <v>703132.37999999989</v>
      </c>
      <c r="F20" s="101">
        <f>F16+F17+F18-F19</f>
        <v>436045</v>
      </c>
      <c r="G20" s="101">
        <f>G16+G17+G18-G19</f>
        <v>430632</v>
      </c>
      <c r="H20" s="101">
        <f>H16+H17+H18-H19</f>
        <v>535632</v>
      </c>
      <c r="I20" s="101">
        <f>I16+I17+I18-I19</f>
        <v>640632</v>
      </c>
    </row>
    <row r="22" spans="2:9" ht="15.75">
      <c r="B22" s="281" t="s">
        <v>316</v>
      </c>
      <c r="C22" s="191"/>
      <c r="D22" s="191"/>
      <c r="E22" s="191"/>
      <c r="F22" s="191"/>
      <c r="G22" s="191"/>
      <c r="H22" s="191"/>
      <c r="I22" s="282"/>
    </row>
    <row r="23" spans="2:9">
      <c r="B23" s="283" t="s">
        <v>259</v>
      </c>
      <c r="C23" s="22" t="s">
        <v>199</v>
      </c>
      <c r="E23" s="45"/>
      <c r="F23" s="35"/>
      <c r="G23" s="45"/>
      <c r="H23" s="68">
        <f>G27</f>
        <v>0</v>
      </c>
      <c r="I23" s="68">
        <f>H27</f>
        <v>0</v>
      </c>
    </row>
    <row r="24" spans="2:9">
      <c r="C24" s="22" t="s">
        <v>308</v>
      </c>
      <c r="E24" s="45"/>
      <c r="F24" s="45"/>
      <c r="G24" s="45"/>
      <c r="H24" s="45"/>
      <c r="I24" s="45"/>
    </row>
    <row r="25" spans="2:9">
      <c r="C25" s="22" t="s">
        <v>309</v>
      </c>
      <c r="E25" s="45"/>
      <c r="F25" s="45"/>
      <c r="G25" s="45"/>
      <c r="H25" s="45"/>
    </row>
    <row r="26" spans="2:9">
      <c r="C26" s="22" t="s">
        <v>317</v>
      </c>
      <c r="E26" s="45"/>
      <c r="F26" s="45"/>
      <c r="G26" s="45"/>
      <c r="H26" s="45"/>
    </row>
    <row r="27" spans="2:9">
      <c r="B27" s="283" t="s">
        <v>260</v>
      </c>
      <c r="C27" s="22" t="s">
        <v>200</v>
      </c>
      <c r="E27" s="101">
        <f>E23+E24+E25-E26</f>
        <v>0</v>
      </c>
      <c r="F27" s="101">
        <f>F23+F24+F25-F26</f>
        <v>0</v>
      </c>
      <c r="G27" s="101">
        <f>G23+G24+G25-G26</f>
        <v>0</v>
      </c>
      <c r="H27" s="101">
        <f>H23+H24+H25-H26</f>
        <v>0</v>
      </c>
      <c r="I27" s="101">
        <f>I23+I24+I25-I26</f>
        <v>0</v>
      </c>
    </row>
    <row r="29" spans="2:9" ht="15.75">
      <c r="B29" s="281" t="s">
        <v>318</v>
      </c>
      <c r="C29" s="191"/>
      <c r="D29" s="191"/>
      <c r="E29" s="191"/>
      <c r="F29" s="191"/>
      <c r="G29" s="191"/>
      <c r="H29" s="191"/>
      <c r="I29" s="282"/>
    </row>
    <row r="30" spans="2:9">
      <c r="B30" s="283" t="s">
        <v>259</v>
      </c>
      <c r="C30" s="22" t="s">
        <v>199</v>
      </c>
      <c r="E30" s="45"/>
      <c r="F30" s="35"/>
      <c r="G30" s="45"/>
      <c r="H30" s="68">
        <f>G34</f>
        <v>0</v>
      </c>
      <c r="I30" s="68">
        <f>H34</f>
        <v>0</v>
      </c>
    </row>
    <row r="31" spans="2:9">
      <c r="C31" s="22" t="s">
        <v>308</v>
      </c>
      <c r="E31" s="45"/>
      <c r="F31" s="45"/>
      <c r="G31" s="45"/>
      <c r="H31" s="45"/>
      <c r="I31" s="45"/>
    </row>
    <row r="32" spans="2:9">
      <c r="C32" s="22" t="s">
        <v>309</v>
      </c>
      <c r="E32" s="45"/>
      <c r="F32" s="45"/>
      <c r="G32" s="45"/>
      <c r="H32" s="45"/>
    </row>
    <row r="33" spans="2:9">
      <c r="C33" s="22" t="s">
        <v>310</v>
      </c>
      <c r="E33" s="45"/>
      <c r="F33" s="45"/>
      <c r="G33" s="45"/>
      <c r="H33" s="45"/>
    </row>
    <row r="34" spans="2:9">
      <c r="B34" s="283" t="s">
        <v>260</v>
      </c>
      <c r="C34" s="22" t="s">
        <v>200</v>
      </c>
      <c r="E34" s="101">
        <f>E30+E31+E32-E33</f>
        <v>0</v>
      </c>
      <c r="F34" s="101">
        <f>F30+F31+F32-F33</f>
        <v>0</v>
      </c>
      <c r="G34" s="101">
        <f>G30+G31+G32-G33</f>
        <v>0</v>
      </c>
      <c r="H34" s="101">
        <f>H30+H31+H32-H33</f>
        <v>0</v>
      </c>
      <c r="I34" s="101">
        <f>I30+I31+I32-I33</f>
        <v>0</v>
      </c>
    </row>
    <row r="36" spans="2:9" ht="15.75">
      <c r="B36" s="281" t="s">
        <v>319</v>
      </c>
      <c r="C36" s="191"/>
      <c r="D36" s="191"/>
      <c r="E36" s="191"/>
      <c r="F36" s="191"/>
      <c r="G36" s="191"/>
      <c r="H36" s="191"/>
      <c r="I36" s="282"/>
    </row>
    <row r="37" spans="2:9">
      <c r="B37" s="283" t="s">
        <v>259</v>
      </c>
      <c r="C37" s="22" t="s">
        <v>199</v>
      </c>
      <c r="E37" s="45">
        <v>612399.51</v>
      </c>
      <c r="F37" s="35">
        <v>619037</v>
      </c>
      <c r="G37" s="45">
        <v>645807</v>
      </c>
      <c r="H37" s="68">
        <f>G41</f>
        <v>677807</v>
      </c>
      <c r="I37" s="68">
        <f>H41</f>
        <v>709807</v>
      </c>
    </row>
    <row r="38" spans="2:9">
      <c r="C38" s="22" t="s">
        <v>308</v>
      </c>
      <c r="E38" s="45">
        <v>59958</v>
      </c>
      <c r="F38" s="45">
        <v>45000</v>
      </c>
      <c r="G38" s="45">
        <v>60000</v>
      </c>
      <c r="H38" s="45">
        <v>60000</v>
      </c>
      <c r="I38" s="45">
        <v>60000</v>
      </c>
    </row>
    <row r="39" spans="2:9">
      <c r="C39" s="22" t="s">
        <v>309</v>
      </c>
      <c r="E39" s="45">
        <v>6354.37</v>
      </c>
      <c r="F39" s="45">
        <v>8000</v>
      </c>
      <c r="G39" s="45">
        <v>7000</v>
      </c>
      <c r="H39" s="45">
        <v>7000</v>
      </c>
      <c r="I39" s="22">
        <v>7000</v>
      </c>
    </row>
    <row r="40" spans="2:9">
      <c r="C40" s="22" t="s">
        <v>330</v>
      </c>
      <c r="E40" s="45">
        <v>32904.6</v>
      </c>
      <c r="F40" s="45">
        <v>30000</v>
      </c>
      <c r="G40" s="45">
        <v>35000</v>
      </c>
      <c r="H40" s="45">
        <v>35000</v>
      </c>
      <c r="I40" s="22">
        <v>35000</v>
      </c>
    </row>
    <row r="41" spans="2:9">
      <c r="B41" s="283" t="s">
        <v>260</v>
      </c>
      <c r="C41" s="22" t="s">
        <v>200</v>
      </c>
      <c r="E41" s="101">
        <f>E37+E38+E39-E40</f>
        <v>645807.28</v>
      </c>
      <c r="F41" s="101">
        <f>F37+F38+F39-F40</f>
        <v>642037</v>
      </c>
      <c r="G41" s="101">
        <f>G37+G38+G39-G40</f>
        <v>677807</v>
      </c>
      <c r="H41" s="101">
        <f>H37+H38+H39-H40</f>
        <v>709807</v>
      </c>
      <c r="I41" s="101">
        <f>I37+I38+I39-I40</f>
        <v>741807</v>
      </c>
    </row>
    <row r="42" spans="2:9" ht="15.75" thickBot="1"/>
    <row r="43" spans="2:9" ht="15.75">
      <c r="B43" s="285" t="s">
        <v>188</v>
      </c>
      <c r="C43" s="286"/>
      <c r="D43" s="286"/>
      <c r="E43" s="286"/>
      <c r="F43" s="286"/>
      <c r="G43" s="286"/>
      <c r="H43" s="286"/>
      <c r="I43" s="287"/>
    </row>
    <row r="44" spans="2:9">
      <c r="B44" s="288" t="s">
        <v>259</v>
      </c>
      <c r="C44" s="93" t="s">
        <v>199</v>
      </c>
      <c r="D44" s="93"/>
      <c r="E44" s="294">
        <f t="shared" ref="E44:I47" si="0">E9+E16+E23+E30+E37</f>
        <v>1310653.29</v>
      </c>
      <c r="F44" s="294">
        <f t="shared" si="0"/>
        <v>1307681</v>
      </c>
      <c r="G44" s="294">
        <f t="shared" si="0"/>
        <v>1380197</v>
      </c>
      <c r="H44" s="294">
        <f t="shared" si="0"/>
        <v>1140047</v>
      </c>
      <c r="I44" s="295">
        <f t="shared" si="0"/>
        <v>1277397</v>
      </c>
    </row>
    <row r="45" spans="2:9">
      <c r="B45" s="289"/>
      <c r="C45" s="93" t="s">
        <v>308</v>
      </c>
      <c r="D45" s="93"/>
      <c r="E45" s="294">
        <f t="shared" si="0"/>
        <v>88758</v>
      </c>
      <c r="F45" s="294">
        <f t="shared" si="0"/>
        <v>45005</v>
      </c>
      <c r="G45" s="294">
        <f t="shared" si="0"/>
        <v>180000</v>
      </c>
      <c r="H45" s="294">
        <f t="shared" si="0"/>
        <v>160000</v>
      </c>
      <c r="I45" s="295">
        <f t="shared" si="0"/>
        <v>160000</v>
      </c>
    </row>
    <row r="46" spans="2:9">
      <c r="B46" s="289"/>
      <c r="C46" s="93" t="s">
        <v>309</v>
      </c>
      <c r="D46" s="93"/>
      <c r="E46" s="294">
        <f t="shared" si="0"/>
        <v>13690.91</v>
      </c>
      <c r="F46" s="294">
        <f t="shared" si="0"/>
        <v>16500</v>
      </c>
      <c r="G46" s="294">
        <f t="shared" si="0"/>
        <v>14850</v>
      </c>
      <c r="H46" s="294">
        <f t="shared" si="0"/>
        <v>12350</v>
      </c>
      <c r="I46" s="295">
        <f t="shared" si="0"/>
        <v>12350</v>
      </c>
    </row>
    <row r="47" spans="2:9">
      <c r="B47" s="289"/>
      <c r="C47" s="22" t="s">
        <v>330</v>
      </c>
      <c r="D47" s="93"/>
      <c r="E47" s="294">
        <f t="shared" si="0"/>
        <v>32904.6</v>
      </c>
      <c r="F47" s="294">
        <f t="shared" si="0"/>
        <v>260000</v>
      </c>
      <c r="G47" s="294">
        <f t="shared" si="0"/>
        <v>435000</v>
      </c>
      <c r="H47" s="294">
        <f t="shared" si="0"/>
        <v>35000</v>
      </c>
      <c r="I47" s="295">
        <f t="shared" si="0"/>
        <v>35000</v>
      </c>
    </row>
    <row r="48" spans="2:9" ht="15.75" thickBot="1">
      <c r="B48" s="290" t="s">
        <v>260</v>
      </c>
      <c r="C48" s="291" t="s">
        <v>200</v>
      </c>
      <c r="D48" s="291"/>
      <c r="E48" s="296">
        <f>E44+E45+E46-E47</f>
        <v>1380197.5999999999</v>
      </c>
      <c r="F48" s="296">
        <f>F44+F45+F46-F47</f>
        <v>1109186</v>
      </c>
      <c r="G48" s="296">
        <f>G44+G45+G46-G47</f>
        <v>1140047</v>
      </c>
      <c r="H48" s="296">
        <f>H44+H45+H46-H47</f>
        <v>1277397</v>
      </c>
      <c r="I48" s="297">
        <f>I44+I45+I46-I47</f>
        <v>1414747</v>
      </c>
    </row>
    <row r="50" spans="2:9" ht="15.75">
      <c r="B50" s="281" t="s">
        <v>332</v>
      </c>
      <c r="C50" s="191"/>
      <c r="D50" s="191"/>
      <c r="E50" s="191"/>
      <c r="F50" s="191"/>
      <c r="G50" s="191"/>
      <c r="H50" s="191"/>
      <c r="I50" s="282"/>
    </row>
    <row r="51" spans="2:9">
      <c r="B51" s="283" t="s">
        <v>259</v>
      </c>
      <c r="C51" s="22" t="s">
        <v>199</v>
      </c>
      <c r="E51" s="45">
        <v>232783.6</v>
      </c>
      <c r="F51" s="35">
        <v>222411</v>
      </c>
      <c r="G51" s="45">
        <v>245464</v>
      </c>
      <c r="H51" s="68">
        <f>G56</f>
        <v>261865.59999999998</v>
      </c>
      <c r="I51" s="68">
        <f>H56</f>
        <v>278715.59999999998</v>
      </c>
    </row>
    <row r="52" spans="2:9">
      <c r="C52" s="22" t="s">
        <v>333</v>
      </c>
      <c r="D52" s="31" t="s">
        <v>36</v>
      </c>
      <c r="E52" s="68">
        <f>'Α4 Δαπάνες'!F67</f>
        <v>25000</v>
      </c>
      <c r="F52" s="68">
        <f>'Α4 Δαπάνες'!G67</f>
        <v>30000</v>
      </c>
      <c r="G52" s="68">
        <f>'Α4 Δαπάνες'!I67</f>
        <v>30000</v>
      </c>
      <c r="H52" s="68">
        <f>'Α4 Δαπάνες'!J67</f>
        <v>30000</v>
      </c>
      <c r="I52" s="68">
        <f>'Α4 Δαπάνες'!K67</f>
        <v>30000</v>
      </c>
    </row>
    <row r="53" spans="2:9">
      <c r="C53" s="22" t="s">
        <v>334</v>
      </c>
      <c r="E53" s="45">
        <v>1740.6</v>
      </c>
      <c r="F53" s="45">
        <v>1741</v>
      </c>
      <c r="G53" s="45">
        <v>1801.6</v>
      </c>
      <c r="H53" s="45">
        <v>1850</v>
      </c>
      <c r="I53" s="45">
        <v>1900</v>
      </c>
    </row>
    <row r="54" spans="2:9">
      <c r="C54" s="22" t="s">
        <v>309</v>
      </c>
      <c r="E54" s="45">
        <v>3937.02</v>
      </c>
      <c r="F54" s="45">
        <v>2600</v>
      </c>
      <c r="G54" s="45">
        <v>2600</v>
      </c>
      <c r="H54" s="45">
        <v>3000</v>
      </c>
      <c r="I54" s="22">
        <v>3200</v>
      </c>
    </row>
    <row r="55" spans="2:9">
      <c r="C55" s="22" t="s">
        <v>335</v>
      </c>
      <c r="E55" s="45">
        <v>17996.939999999999</v>
      </c>
      <c r="F55" s="45">
        <v>18000</v>
      </c>
      <c r="G55" s="45">
        <v>18000</v>
      </c>
      <c r="H55" s="45">
        <v>18000</v>
      </c>
      <c r="I55" s="22">
        <v>18000</v>
      </c>
    </row>
    <row r="56" spans="2:9">
      <c r="B56" s="283" t="s">
        <v>260</v>
      </c>
      <c r="C56" s="22" t="s">
        <v>200</v>
      </c>
      <c r="E56" s="101">
        <f>E51+E52+E53-E55+E54</f>
        <v>245464.28</v>
      </c>
      <c r="F56" s="101">
        <f>F51+F52+F53-F55+F54</f>
        <v>238752</v>
      </c>
      <c r="G56" s="101">
        <f>G51+G52+G53-G55+G54</f>
        <v>261865.59999999998</v>
      </c>
      <c r="H56" s="101">
        <f>H51+H52+H53-H55+H54</f>
        <v>278715.59999999998</v>
      </c>
      <c r="I56" s="101">
        <f>I51+I52+I53-I55+I54</f>
        <v>295815.59999999998</v>
      </c>
    </row>
    <row r="57" spans="2:9" ht="45">
      <c r="C57" s="292" t="s">
        <v>591</v>
      </c>
    </row>
    <row r="58" spans="2:9" ht="30">
      <c r="C58" s="293" t="s">
        <v>336</v>
      </c>
      <c r="E58" s="101">
        <f>E56-E57</f>
        <v>245464.28</v>
      </c>
      <c r="F58" s="101">
        <f>F56-F57</f>
        <v>238752</v>
      </c>
      <c r="G58" s="101">
        <f>G56-G57</f>
        <v>261865.59999999998</v>
      </c>
      <c r="H58" s="101">
        <f>H56-H57</f>
        <v>278715.59999999998</v>
      </c>
      <c r="I58" s="101">
        <f>I56-I57</f>
        <v>295815.59999999998</v>
      </c>
    </row>
  </sheetData>
  <sheetProtection sheet="1" objects="1" scenarios="1" formatCells="0" formatColumns="0" formatRows="0" insertRows="0" deleteRows="0"/>
  <phoneticPr fontId="35" type="noConversion"/>
  <pageMargins left="0.35433070866141736" right="0.47244094488188981" top="0.55118110236220474" bottom="0.55118110236220474" header="0.31496062992125984" footer="0.31496062992125984"/>
  <pageSetup paperSize="9" scale="81" orientation="landscape" r:id="rId1"/>
  <headerFooter>
    <oddFooter>&amp;L&amp;A&amp;R&amp;P/&amp;N</oddFooter>
  </headerFooter>
  <rowBreaks count="1" manualBreakCount="1">
    <brk id="34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opLeftCell="F39" zoomScale="85" zoomScaleNormal="85" workbookViewId="0">
      <selection activeCell="O40" sqref="O40"/>
    </sheetView>
  </sheetViews>
  <sheetFormatPr defaultColWidth="9.140625" defaultRowHeight="15"/>
  <cols>
    <col min="1" max="1" width="9.140625" style="22"/>
    <col min="2" max="2" width="5.5703125" style="22" customWidth="1"/>
    <col min="3" max="4" width="24.7109375" style="22" customWidth="1"/>
    <col min="5" max="7" width="16.140625" style="22" customWidth="1"/>
    <col min="8" max="14" width="15.28515625" style="22" customWidth="1"/>
    <col min="15" max="15" width="13.85546875" style="22" customWidth="1"/>
    <col min="16" max="16" width="15.28515625" style="22" customWidth="1"/>
    <col min="17" max="17" width="15.7109375" style="22" customWidth="1"/>
    <col min="18" max="19" width="13.5703125" style="22" customWidth="1"/>
    <col min="20" max="20" width="13.42578125" style="22" customWidth="1"/>
    <col min="21" max="16384" width="9.140625" style="22"/>
  </cols>
  <sheetData>
    <row r="1" spans="1:20" ht="18.75">
      <c r="B1" s="148" t="str">
        <f>'Α1 Συνοπτ Προϋπολογισμος'!A1</f>
        <v>ΔΗΜΟΣ ………………………..</v>
      </c>
    </row>
    <row r="2" spans="1:20" ht="18.75">
      <c r="B2" s="148" t="str">
        <f>'Α1 Συνοπτ Προϋπολογισμος'!A2</f>
        <v>Προϋπολογισμός για το έτος 2018 και ΜΔΠ 2018-2020</v>
      </c>
    </row>
    <row r="3" spans="1:20" ht="19.5" thickBot="1">
      <c r="B3" s="103" t="s">
        <v>694</v>
      </c>
    </row>
    <row r="4" spans="1:20">
      <c r="B4" s="92"/>
      <c r="C4" s="92"/>
      <c r="D4" s="92"/>
      <c r="E4" s="92"/>
      <c r="F4" s="92"/>
      <c r="G4" s="92"/>
      <c r="H4" s="92"/>
      <c r="I4" s="412" t="s">
        <v>224</v>
      </c>
      <c r="J4" s="413"/>
      <c r="K4" s="413"/>
      <c r="L4" s="413"/>
      <c r="M4" s="414"/>
      <c r="N4" s="385"/>
      <c r="O4" s="409" t="s">
        <v>130</v>
      </c>
      <c r="P4" s="410"/>
      <c r="Q4" s="410"/>
      <c r="R4" s="410"/>
      <c r="S4" s="410"/>
      <c r="T4" s="411"/>
    </row>
    <row r="5" spans="1:20" ht="30" customHeight="1">
      <c r="A5" s="397" t="s">
        <v>115</v>
      </c>
      <c r="B5" s="215" t="s">
        <v>141</v>
      </c>
      <c r="C5" s="215" t="s">
        <v>185</v>
      </c>
      <c r="D5" s="421" t="s">
        <v>581</v>
      </c>
      <c r="E5" s="421" t="s">
        <v>463</v>
      </c>
      <c r="F5" s="421" t="s">
        <v>548</v>
      </c>
      <c r="G5" s="421" t="s">
        <v>549</v>
      </c>
      <c r="H5" s="417" t="s">
        <v>464</v>
      </c>
      <c r="I5" s="419" t="s">
        <v>580</v>
      </c>
      <c r="J5" s="407" t="s">
        <v>579</v>
      </c>
      <c r="K5" s="407" t="s">
        <v>26</v>
      </c>
      <c r="L5" s="407" t="s">
        <v>347</v>
      </c>
      <c r="M5" s="415" t="s">
        <v>196</v>
      </c>
      <c r="N5" s="298" t="s">
        <v>30</v>
      </c>
      <c r="O5" s="218" t="s">
        <v>30</v>
      </c>
      <c r="P5" s="28" t="s">
        <v>438</v>
      </c>
      <c r="Q5" s="220" t="s">
        <v>29</v>
      </c>
      <c r="R5" s="220" t="s">
        <v>101</v>
      </c>
      <c r="S5" s="220" t="s">
        <v>101</v>
      </c>
      <c r="T5" s="299" t="s">
        <v>194</v>
      </c>
    </row>
    <row r="6" spans="1:20" ht="24" customHeight="1">
      <c r="A6" s="397"/>
      <c r="B6" s="221"/>
      <c r="C6" s="221"/>
      <c r="D6" s="422"/>
      <c r="E6" s="422"/>
      <c r="F6" s="423"/>
      <c r="G6" s="423"/>
      <c r="H6" s="418"/>
      <c r="I6" s="420"/>
      <c r="J6" s="408"/>
      <c r="K6" s="408"/>
      <c r="L6" s="408"/>
      <c r="M6" s="416"/>
      <c r="N6" s="300" t="s">
        <v>696</v>
      </c>
      <c r="O6" s="224">
        <v>2016</v>
      </c>
      <c r="P6" s="301">
        <v>2017</v>
      </c>
      <c r="Q6" s="226">
        <v>2018</v>
      </c>
      <c r="R6" s="226">
        <v>2019</v>
      </c>
      <c r="S6" s="226">
        <v>2020</v>
      </c>
      <c r="T6" s="302" t="s">
        <v>697</v>
      </c>
    </row>
    <row r="7" spans="1:20" ht="24" customHeight="1">
      <c r="B7" s="228"/>
      <c r="C7" s="228"/>
      <c r="D7" s="233"/>
      <c r="E7" s="233" t="s">
        <v>100</v>
      </c>
      <c r="F7" s="424"/>
      <c r="G7" s="424"/>
      <c r="H7" s="233" t="s">
        <v>100</v>
      </c>
      <c r="I7" s="303" t="s">
        <v>100</v>
      </c>
      <c r="J7" s="233" t="s">
        <v>100</v>
      </c>
      <c r="K7" s="233" t="s">
        <v>100</v>
      </c>
      <c r="L7" s="233" t="s">
        <v>100</v>
      </c>
      <c r="M7" s="304" t="s">
        <v>100</v>
      </c>
      <c r="N7" s="231" t="s">
        <v>100</v>
      </c>
      <c r="O7" s="231" t="s">
        <v>100</v>
      </c>
      <c r="P7" s="233" t="s">
        <v>100</v>
      </c>
      <c r="Q7" s="233" t="s">
        <v>100</v>
      </c>
      <c r="R7" s="233" t="s">
        <v>100</v>
      </c>
      <c r="S7" s="233" t="s">
        <v>100</v>
      </c>
      <c r="T7" s="304" t="s">
        <v>100</v>
      </c>
    </row>
    <row r="8" spans="1:20" ht="30">
      <c r="B8" s="305">
        <v>1</v>
      </c>
      <c r="C8" s="306" t="s">
        <v>193</v>
      </c>
      <c r="D8" s="306"/>
      <c r="E8" s="307"/>
      <c r="F8" s="307"/>
      <c r="G8" s="307"/>
      <c r="H8" s="307"/>
      <c r="I8" s="308"/>
      <c r="J8" s="307"/>
      <c r="K8" s="307"/>
      <c r="L8" s="307"/>
      <c r="M8" s="309"/>
      <c r="N8" s="310"/>
      <c r="O8" s="307"/>
      <c r="P8" s="307"/>
      <c r="Q8" s="307"/>
      <c r="R8" s="307"/>
      <c r="S8" s="307"/>
      <c r="T8" s="319">
        <f>E8-SUM(N8:S8)</f>
        <v>0</v>
      </c>
    </row>
    <row r="9" spans="1:20" ht="30">
      <c r="B9" s="305">
        <v>2</v>
      </c>
      <c r="C9" s="279" t="s">
        <v>189</v>
      </c>
      <c r="D9" s="279"/>
      <c r="E9" s="307"/>
      <c r="F9" s="307"/>
      <c r="G9" s="307"/>
      <c r="H9" s="307"/>
      <c r="I9" s="308"/>
      <c r="J9" s="307"/>
      <c r="K9" s="307"/>
      <c r="L9" s="307"/>
      <c r="M9" s="309"/>
      <c r="N9" s="310"/>
      <c r="O9" s="311"/>
      <c r="P9" s="311"/>
      <c r="Q9" s="311"/>
      <c r="R9" s="311"/>
      <c r="S9" s="311"/>
      <c r="T9" s="319">
        <f t="shared" ref="T9:T17" si="0">E9-SUM(N9:S9)</f>
        <v>0</v>
      </c>
    </row>
    <row r="10" spans="1:20" ht="30">
      <c r="B10" s="305">
        <v>3</v>
      </c>
      <c r="C10" s="279" t="s">
        <v>192</v>
      </c>
      <c r="D10" s="279" t="s">
        <v>793</v>
      </c>
      <c r="E10" s="307">
        <v>300000</v>
      </c>
      <c r="F10" s="307">
        <v>2017</v>
      </c>
      <c r="G10" s="307">
        <v>2019</v>
      </c>
      <c r="H10" s="307">
        <v>300000</v>
      </c>
      <c r="I10" s="308"/>
      <c r="J10" s="307"/>
      <c r="K10" s="307"/>
      <c r="L10" s="307"/>
      <c r="M10" s="309">
        <v>300000</v>
      </c>
      <c r="N10" s="310"/>
      <c r="O10" s="311"/>
      <c r="P10" s="311">
        <v>50000</v>
      </c>
      <c r="Q10" s="311">
        <v>50000</v>
      </c>
      <c r="R10" s="311">
        <v>200000</v>
      </c>
      <c r="S10" s="311"/>
      <c r="T10" s="319">
        <f t="shared" si="0"/>
        <v>0</v>
      </c>
    </row>
    <row r="11" spans="1:20" ht="45" customHeight="1">
      <c r="B11" s="305">
        <v>4</v>
      </c>
      <c r="C11" s="279" t="s">
        <v>223</v>
      </c>
      <c r="D11" s="279"/>
      <c r="E11" s="307"/>
      <c r="F11" s="307"/>
      <c r="G11" s="307"/>
      <c r="H11" s="307"/>
      <c r="I11" s="308"/>
      <c r="J11" s="307"/>
      <c r="K11" s="307"/>
      <c r="L11" s="307"/>
      <c r="M11" s="309"/>
      <c r="N11" s="310"/>
      <c r="O11" s="311"/>
      <c r="P11" s="311"/>
      <c r="Q11" s="311"/>
      <c r="R11" s="311"/>
      <c r="S11" s="311"/>
      <c r="T11" s="319">
        <f t="shared" si="0"/>
        <v>0</v>
      </c>
    </row>
    <row r="12" spans="1:20" ht="30">
      <c r="B12" s="305">
        <v>5</v>
      </c>
      <c r="C12" s="306" t="s">
        <v>469</v>
      </c>
      <c r="D12" s="306"/>
      <c r="E12" s="307"/>
      <c r="F12" s="307"/>
      <c r="G12" s="307"/>
      <c r="H12" s="307"/>
      <c r="I12" s="308"/>
      <c r="J12" s="307"/>
      <c r="K12" s="307"/>
      <c r="L12" s="307"/>
      <c r="M12" s="309"/>
      <c r="N12" s="310"/>
      <c r="O12" s="311"/>
      <c r="P12" s="311"/>
      <c r="Q12" s="311"/>
      <c r="R12" s="311"/>
      <c r="S12" s="311"/>
      <c r="T12" s="319">
        <f t="shared" si="0"/>
        <v>0</v>
      </c>
    </row>
    <row r="13" spans="1:20" ht="30">
      <c r="B13" s="305">
        <v>6</v>
      </c>
      <c r="C13" s="306" t="s">
        <v>190</v>
      </c>
      <c r="D13" s="306"/>
      <c r="E13" s="307"/>
      <c r="F13" s="307"/>
      <c r="G13" s="307"/>
      <c r="H13" s="307"/>
      <c r="I13" s="308"/>
      <c r="J13" s="307"/>
      <c r="K13" s="307"/>
      <c r="L13" s="307"/>
      <c r="M13" s="309"/>
      <c r="N13" s="310"/>
      <c r="O13" s="311"/>
      <c r="P13" s="311"/>
      <c r="Q13" s="311"/>
      <c r="R13" s="311"/>
      <c r="S13" s="311"/>
      <c r="T13" s="319">
        <f t="shared" si="0"/>
        <v>0</v>
      </c>
    </row>
    <row r="14" spans="1:20">
      <c r="B14" s="305">
        <v>7</v>
      </c>
      <c r="C14" s="306" t="s">
        <v>465</v>
      </c>
      <c r="D14" s="306"/>
      <c r="E14" s="307"/>
      <c r="F14" s="307"/>
      <c r="G14" s="307"/>
      <c r="H14" s="307"/>
      <c r="I14" s="308"/>
      <c r="J14" s="307"/>
      <c r="K14" s="307"/>
      <c r="L14" s="307"/>
      <c r="M14" s="309"/>
      <c r="N14" s="310"/>
      <c r="O14" s="311"/>
      <c r="P14" s="311"/>
      <c r="Q14" s="311"/>
      <c r="R14" s="311"/>
      <c r="S14" s="311"/>
      <c r="T14" s="319">
        <f t="shared" si="0"/>
        <v>0</v>
      </c>
    </row>
    <row r="15" spans="1:20" ht="30">
      <c r="B15" s="305">
        <v>8</v>
      </c>
      <c r="C15" s="306" t="s">
        <v>466</v>
      </c>
      <c r="D15" s="306"/>
      <c r="E15" s="307"/>
      <c r="F15" s="307"/>
      <c r="G15" s="307"/>
      <c r="H15" s="307"/>
      <c r="I15" s="308"/>
      <c r="J15" s="307"/>
      <c r="K15" s="307"/>
      <c r="L15" s="307"/>
      <c r="M15" s="309"/>
      <c r="N15" s="310"/>
      <c r="O15" s="311"/>
      <c r="P15" s="311"/>
      <c r="Q15" s="311"/>
      <c r="R15" s="311"/>
      <c r="S15" s="311"/>
      <c r="T15" s="319">
        <f t="shared" si="0"/>
        <v>0</v>
      </c>
    </row>
    <row r="16" spans="1:20" ht="45">
      <c r="B16" s="305">
        <v>9</v>
      </c>
      <c r="C16" s="306" t="s">
        <v>467</v>
      </c>
      <c r="D16" s="306"/>
      <c r="E16" s="307"/>
      <c r="F16" s="307"/>
      <c r="G16" s="307"/>
      <c r="H16" s="307"/>
      <c r="I16" s="308"/>
      <c r="J16" s="307"/>
      <c r="K16" s="307"/>
      <c r="L16" s="307"/>
      <c r="M16" s="309"/>
      <c r="N16" s="310"/>
      <c r="O16" s="311"/>
      <c r="P16" s="311"/>
      <c r="Q16" s="311"/>
      <c r="R16" s="311"/>
      <c r="S16" s="311"/>
      <c r="T16" s="319">
        <f t="shared" si="0"/>
        <v>0</v>
      </c>
    </row>
    <row r="17" spans="2:20" ht="45" customHeight="1">
      <c r="B17" s="305">
        <v>10</v>
      </c>
      <c r="C17" s="312" t="s">
        <v>468</v>
      </c>
      <c r="D17" s="312"/>
      <c r="E17" s="307"/>
      <c r="F17" s="307"/>
      <c r="G17" s="307"/>
      <c r="H17" s="307"/>
      <c r="I17" s="308"/>
      <c r="J17" s="307"/>
      <c r="K17" s="307"/>
      <c r="L17" s="307"/>
      <c r="M17" s="309"/>
      <c r="N17" s="310"/>
      <c r="O17" s="311"/>
      <c r="P17" s="311"/>
      <c r="Q17" s="311"/>
      <c r="R17" s="311"/>
      <c r="S17" s="311"/>
      <c r="T17" s="319">
        <f t="shared" si="0"/>
        <v>0</v>
      </c>
    </row>
    <row r="18" spans="2:20" ht="15.75" thickBot="1">
      <c r="C18" s="92" t="s">
        <v>152</v>
      </c>
      <c r="D18" s="92"/>
      <c r="E18" s="320">
        <f>SUM(E8:E17)</f>
        <v>300000</v>
      </c>
      <c r="F18" s="313"/>
      <c r="G18" s="313"/>
      <c r="H18" s="320">
        <f t="shared" ref="H18:T18" si="1">SUM(H8:H17)</f>
        <v>300000</v>
      </c>
      <c r="I18" s="321">
        <f t="shared" si="1"/>
        <v>0</v>
      </c>
      <c r="J18" s="322">
        <f t="shared" si="1"/>
        <v>0</v>
      </c>
      <c r="K18" s="322">
        <f t="shared" si="1"/>
        <v>0</v>
      </c>
      <c r="L18" s="322">
        <f t="shared" si="1"/>
        <v>0</v>
      </c>
      <c r="M18" s="323">
        <f t="shared" si="1"/>
        <v>300000</v>
      </c>
      <c r="N18" s="322">
        <f t="shared" si="1"/>
        <v>0</v>
      </c>
      <c r="O18" s="322">
        <f t="shared" si="1"/>
        <v>0</v>
      </c>
      <c r="P18" s="322">
        <f t="shared" si="1"/>
        <v>50000</v>
      </c>
      <c r="Q18" s="322">
        <f t="shared" si="1"/>
        <v>50000</v>
      </c>
      <c r="R18" s="322">
        <f t="shared" si="1"/>
        <v>200000</v>
      </c>
      <c r="S18" s="322">
        <f t="shared" si="1"/>
        <v>0</v>
      </c>
      <c r="T18" s="323">
        <f t="shared" si="1"/>
        <v>0</v>
      </c>
    </row>
    <row r="19" spans="2:20"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2:20">
      <c r="C20" s="156" t="s">
        <v>197</v>
      </c>
      <c r="D20" s="156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spans="2:20">
      <c r="C21" s="314">
        <v>2016</v>
      </c>
      <c r="D21" s="314"/>
      <c r="E21" s="45"/>
      <c r="F21" s="45"/>
      <c r="G21" s="45"/>
      <c r="H21" s="45"/>
      <c r="I21" s="238"/>
      <c r="J21" s="238"/>
      <c r="K21" s="238"/>
      <c r="L21" s="238"/>
      <c r="M21" s="238"/>
      <c r="N21" s="280">
        <f>N18</f>
        <v>0</v>
      </c>
      <c r="O21" s="280">
        <f>O18</f>
        <v>0</v>
      </c>
      <c r="P21" s="45"/>
      <c r="Q21" s="45"/>
      <c r="R21" s="45"/>
      <c r="S21" s="45"/>
      <c r="T21" s="45"/>
    </row>
    <row r="22" spans="2:20">
      <c r="C22" s="314">
        <v>2017</v>
      </c>
      <c r="D22" s="314"/>
      <c r="E22" s="45"/>
      <c r="F22" s="45"/>
      <c r="G22" s="45"/>
      <c r="H22" s="45"/>
      <c r="I22" s="238"/>
      <c r="J22" s="238"/>
      <c r="K22" s="238"/>
      <c r="L22" s="238"/>
      <c r="M22" s="238"/>
      <c r="N22" s="240"/>
      <c r="O22" s="45"/>
      <c r="P22" s="280">
        <f>P18</f>
        <v>50000</v>
      </c>
      <c r="Q22" s="45"/>
      <c r="R22" s="45"/>
      <c r="S22" s="45"/>
      <c r="T22" s="45"/>
    </row>
    <row r="23" spans="2:20">
      <c r="C23" s="314">
        <v>2018</v>
      </c>
      <c r="D23" s="314"/>
      <c r="E23" s="45"/>
      <c r="F23" s="45"/>
      <c r="G23" s="45"/>
      <c r="H23" s="45"/>
      <c r="I23" s="238"/>
      <c r="J23" s="238"/>
      <c r="K23" s="238"/>
      <c r="L23" s="238"/>
      <c r="M23" s="238"/>
      <c r="N23" s="240"/>
      <c r="O23" s="45"/>
      <c r="P23" s="45"/>
      <c r="Q23" s="280">
        <f>Q18</f>
        <v>50000</v>
      </c>
      <c r="R23" s="45"/>
      <c r="S23" s="45"/>
      <c r="T23" s="45"/>
    </row>
    <row r="24" spans="2:20">
      <c r="C24" s="314">
        <v>2019</v>
      </c>
      <c r="D24" s="314"/>
      <c r="E24" s="45"/>
      <c r="F24" s="45"/>
      <c r="G24" s="45"/>
      <c r="H24" s="45"/>
      <c r="I24" s="238"/>
      <c r="J24" s="238"/>
      <c r="K24" s="238"/>
      <c r="L24" s="238"/>
      <c r="M24" s="238"/>
      <c r="N24" s="240"/>
      <c r="O24" s="45"/>
      <c r="P24" s="45"/>
      <c r="Q24" s="45"/>
      <c r="R24" s="280">
        <f>R18</f>
        <v>200000</v>
      </c>
      <c r="S24" s="45"/>
      <c r="T24" s="45"/>
    </row>
    <row r="25" spans="2:20">
      <c r="C25" s="314">
        <v>2020</v>
      </c>
      <c r="D25" s="314"/>
      <c r="E25" s="45"/>
      <c r="F25" s="45"/>
      <c r="G25" s="45"/>
      <c r="H25" s="45"/>
      <c r="I25" s="238"/>
      <c r="J25" s="238"/>
      <c r="K25" s="238"/>
      <c r="L25" s="238"/>
      <c r="M25" s="238"/>
      <c r="N25" s="240"/>
      <c r="O25" s="45"/>
      <c r="P25" s="45"/>
      <c r="Q25" s="45"/>
      <c r="R25" s="45"/>
      <c r="S25" s="280">
        <f>S18</f>
        <v>0</v>
      </c>
      <c r="T25" s="45"/>
    </row>
    <row r="26" spans="2:20">
      <c r="C26" s="22" t="s">
        <v>698</v>
      </c>
      <c r="E26" s="45"/>
      <c r="F26" s="45"/>
      <c r="G26" s="45"/>
      <c r="H26" s="45"/>
      <c r="I26" s="238"/>
      <c r="J26" s="238"/>
      <c r="K26" s="238"/>
      <c r="L26" s="238"/>
      <c r="M26" s="238"/>
      <c r="N26" s="240"/>
      <c r="O26" s="45"/>
      <c r="P26" s="45"/>
      <c r="Q26" s="45"/>
      <c r="R26" s="45"/>
      <c r="S26" s="45"/>
      <c r="T26" s="280">
        <f>T18</f>
        <v>0</v>
      </c>
    </row>
    <row r="27" spans="2:20">
      <c r="C27" s="92" t="s">
        <v>188</v>
      </c>
      <c r="D27" s="92"/>
      <c r="E27" s="45"/>
      <c r="F27" s="45"/>
      <c r="G27" s="45"/>
      <c r="H27" s="45"/>
      <c r="I27" s="268">
        <f>SUM(I21:I26)</f>
        <v>0</v>
      </c>
      <c r="J27" s="268">
        <f>SUM(J21:J26)</f>
        <v>0</v>
      </c>
      <c r="K27" s="268">
        <f>SUM(K21:K26)</f>
        <v>0</v>
      </c>
      <c r="L27" s="268">
        <f>SUM(L21:L26)</f>
        <v>0</v>
      </c>
      <c r="M27" s="268">
        <f>SUM(M21:M26)</f>
        <v>0</v>
      </c>
      <c r="N27" s="239"/>
      <c r="O27" s="45"/>
      <c r="P27" s="45"/>
      <c r="Q27" s="45"/>
      <c r="R27" s="45"/>
      <c r="S27" s="45"/>
      <c r="T27" s="45"/>
    </row>
    <row r="28" spans="2:20"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2:20"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2:20" ht="19.5" thickBot="1">
      <c r="B30" s="103" t="s">
        <v>695</v>
      </c>
    </row>
    <row r="31" spans="2:20">
      <c r="B31" s="92"/>
      <c r="C31" s="92"/>
      <c r="D31" s="92"/>
      <c r="E31" s="92"/>
      <c r="F31" s="92"/>
      <c r="G31" s="92"/>
      <c r="H31" s="92"/>
      <c r="I31" s="412" t="s">
        <v>224</v>
      </c>
      <c r="J31" s="413"/>
      <c r="K31" s="413"/>
      <c r="L31" s="413"/>
      <c r="M31" s="414"/>
      <c r="N31" s="385"/>
      <c r="O31" s="409" t="s">
        <v>130</v>
      </c>
      <c r="P31" s="410"/>
      <c r="Q31" s="410"/>
      <c r="R31" s="411"/>
      <c r="S31" s="315"/>
      <c r="T31" s="315"/>
    </row>
    <row r="32" spans="2:20" ht="31.5" customHeight="1">
      <c r="B32" s="215" t="s">
        <v>141</v>
      </c>
      <c r="C32" s="215" t="s">
        <v>185</v>
      </c>
      <c r="D32" s="421" t="s">
        <v>581</v>
      </c>
      <c r="E32" s="421" t="s">
        <v>569</v>
      </c>
      <c r="F32" s="421" t="s">
        <v>548</v>
      </c>
      <c r="G32" s="421" t="s">
        <v>549</v>
      </c>
      <c r="H32" s="417" t="s">
        <v>464</v>
      </c>
      <c r="I32" s="419" t="s">
        <v>580</v>
      </c>
      <c r="J32" s="407" t="s">
        <v>579</v>
      </c>
      <c r="K32" s="407" t="s">
        <v>26</v>
      </c>
      <c r="L32" s="407" t="s">
        <v>347</v>
      </c>
      <c r="M32" s="415" t="s">
        <v>196</v>
      </c>
      <c r="N32" s="316"/>
      <c r="O32" s="226" t="s">
        <v>29</v>
      </c>
      <c r="P32" s="226" t="s">
        <v>101</v>
      </c>
      <c r="Q32" s="226" t="s">
        <v>101</v>
      </c>
      <c r="R32" s="302" t="s">
        <v>194</v>
      </c>
    </row>
    <row r="33" spans="2:20" ht="24.75" customHeight="1">
      <c r="B33" s="221"/>
      <c r="C33" s="221"/>
      <c r="D33" s="422"/>
      <c r="E33" s="422"/>
      <c r="F33" s="423"/>
      <c r="G33" s="423"/>
      <c r="H33" s="418"/>
      <c r="I33" s="420"/>
      <c r="J33" s="408"/>
      <c r="K33" s="408"/>
      <c r="L33" s="408"/>
      <c r="M33" s="416"/>
      <c r="N33" s="316"/>
      <c r="O33" s="226">
        <v>2018</v>
      </c>
      <c r="P33" s="226">
        <v>2019</v>
      </c>
      <c r="Q33" s="226">
        <v>2020</v>
      </c>
      <c r="R33" s="302" t="s">
        <v>697</v>
      </c>
    </row>
    <row r="34" spans="2:20" ht="20.25" customHeight="1">
      <c r="B34" s="228"/>
      <c r="C34" s="228"/>
      <c r="D34" s="233"/>
      <c r="E34" s="233" t="s">
        <v>100</v>
      </c>
      <c r="F34" s="424"/>
      <c r="G34" s="424"/>
      <c r="H34" s="233" t="s">
        <v>100</v>
      </c>
      <c r="I34" s="303" t="s">
        <v>100</v>
      </c>
      <c r="J34" s="233" t="s">
        <v>100</v>
      </c>
      <c r="K34" s="233" t="s">
        <v>100</v>
      </c>
      <c r="L34" s="233" t="s">
        <v>100</v>
      </c>
      <c r="M34" s="304" t="s">
        <v>100</v>
      </c>
      <c r="N34" s="317"/>
      <c r="O34" s="233" t="s">
        <v>100</v>
      </c>
      <c r="P34" s="233" t="s">
        <v>100</v>
      </c>
      <c r="Q34" s="233" t="s">
        <v>100</v>
      </c>
      <c r="R34" s="304" t="s">
        <v>100</v>
      </c>
    </row>
    <row r="35" spans="2:20" ht="45">
      <c r="B35" s="305">
        <v>1</v>
      </c>
      <c r="C35" s="306" t="s">
        <v>193</v>
      </c>
      <c r="D35" s="306" t="s">
        <v>776</v>
      </c>
      <c r="E35" s="307">
        <v>870000</v>
      </c>
      <c r="F35" s="307">
        <v>2018</v>
      </c>
      <c r="G35" s="307">
        <v>2018</v>
      </c>
      <c r="H35" s="307">
        <v>400000</v>
      </c>
      <c r="I35" s="308">
        <v>0</v>
      </c>
      <c r="J35" s="307">
        <v>0</v>
      </c>
      <c r="K35" s="307">
        <v>0</v>
      </c>
      <c r="L35" s="307">
        <v>400000</v>
      </c>
      <c r="M35" s="309">
        <v>470000</v>
      </c>
      <c r="N35" s="310"/>
      <c r="O35" s="307">
        <v>870000</v>
      </c>
      <c r="P35" s="307"/>
      <c r="Q35" s="307"/>
      <c r="R35" s="319">
        <f>E35-SUM(O35:Q35)</f>
        <v>0</v>
      </c>
    </row>
    <row r="36" spans="2:20" ht="30">
      <c r="B36" s="305">
        <v>2</v>
      </c>
      <c r="C36" s="279" t="s">
        <v>189</v>
      </c>
      <c r="D36" s="279"/>
      <c r="E36" s="307"/>
      <c r="F36" s="307"/>
      <c r="G36" s="307"/>
      <c r="H36" s="307"/>
      <c r="I36" s="308"/>
      <c r="J36" s="307"/>
      <c r="K36" s="307"/>
      <c r="L36" s="307"/>
      <c r="M36" s="309"/>
      <c r="N36" s="310"/>
      <c r="O36" s="311"/>
      <c r="P36" s="311"/>
      <c r="Q36" s="311"/>
      <c r="R36" s="319">
        <f t="shared" ref="R36:R45" si="2">E36-SUM(O36:Q36)</f>
        <v>0</v>
      </c>
    </row>
    <row r="37" spans="2:20" ht="30">
      <c r="B37" s="305">
        <v>3</v>
      </c>
      <c r="C37" s="279" t="s">
        <v>192</v>
      </c>
      <c r="D37" s="279"/>
      <c r="E37" s="307"/>
      <c r="F37" s="307"/>
      <c r="G37" s="307"/>
      <c r="H37" s="307"/>
      <c r="I37" s="308"/>
      <c r="J37" s="307"/>
      <c r="K37" s="307"/>
      <c r="L37" s="307"/>
      <c r="M37" s="309"/>
      <c r="N37" s="310">
        <v>0</v>
      </c>
      <c r="O37" s="311"/>
      <c r="P37" s="311"/>
      <c r="Q37" s="311"/>
      <c r="R37" s="319">
        <f t="shared" si="2"/>
        <v>0</v>
      </c>
    </row>
    <row r="38" spans="2:20" ht="105">
      <c r="B38" s="305">
        <v>4</v>
      </c>
      <c r="C38" s="279" t="s">
        <v>223</v>
      </c>
      <c r="D38" s="279" t="s">
        <v>794</v>
      </c>
      <c r="E38" s="307">
        <v>500000</v>
      </c>
      <c r="F38" s="307">
        <v>2018</v>
      </c>
      <c r="G38" s="307">
        <v>2021</v>
      </c>
      <c r="H38" s="307">
        <v>500000</v>
      </c>
      <c r="I38" s="308"/>
      <c r="J38" s="307"/>
      <c r="K38" s="307"/>
      <c r="L38" s="307"/>
      <c r="M38" s="309">
        <v>500000</v>
      </c>
      <c r="N38" s="310"/>
      <c r="O38" s="311">
        <v>200000</v>
      </c>
      <c r="P38" s="311">
        <v>200000</v>
      </c>
      <c r="Q38" s="311">
        <v>100000</v>
      </c>
      <c r="R38" s="319">
        <f t="shared" si="2"/>
        <v>0</v>
      </c>
    </row>
    <row r="39" spans="2:20" ht="45">
      <c r="B39" s="305">
        <v>5</v>
      </c>
      <c r="C39" s="279" t="s">
        <v>469</v>
      </c>
      <c r="D39" s="279" t="s">
        <v>748</v>
      </c>
      <c r="E39" s="307">
        <v>120000</v>
      </c>
      <c r="F39" s="307">
        <v>2018</v>
      </c>
      <c r="G39" s="307">
        <v>2019</v>
      </c>
      <c r="H39" s="307">
        <v>120000</v>
      </c>
      <c r="I39" s="308"/>
      <c r="J39" s="307"/>
      <c r="K39" s="307"/>
      <c r="L39" s="307"/>
      <c r="M39" s="309">
        <v>120000</v>
      </c>
      <c r="N39" s="310"/>
      <c r="O39" s="311">
        <v>80000</v>
      </c>
      <c r="P39" s="311">
        <v>40000</v>
      </c>
      <c r="Q39" s="311">
        <v>0</v>
      </c>
      <c r="R39" s="319">
        <f t="shared" si="2"/>
        <v>0</v>
      </c>
    </row>
    <row r="40" spans="2:20" ht="30">
      <c r="B40" s="305">
        <v>6</v>
      </c>
      <c r="C40" s="279" t="s">
        <v>190</v>
      </c>
      <c r="D40" s="279" t="s">
        <v>749</v>
      </c>
      <c r="E40" s="307">
        <v>800000</v>
      </c>
      <c r="F40" s="307">
        <v>2018</v>
      </c>
      <c r="G40" s="307">
        <v>2020</v>
      </c>
      <c r="H40" s="307">
        <v>800000</v>
      </c>
      <c r="I40" s="308">
        <v>0</v>
      </c>
      <c r="J40" s="307">
        <v>0</v>
      </c>
      <c r="K40" s="307">
        <v>800000</v>
      </c>
      <c r="L40" s="307">
        <v>0</v>
      </c>
      <c r="M40" s="309">
        <v>0</v>
      </c>
      <c r="N40" s="310"/>
      <c r="O40" s="311">
        <v>500000</v>
      </c>
      <c r="P40" s="311">
        <v>300000</v>
      </c>
      <c r="Q40" s="311"/>
      <c r="R40" s="319">
        <f t="shared" si="2"/>
        <v>0</v>
      </c>
    </row>
    <row r="41" spans="2:20">
      <c r="B41" s="305">
        <v>7</v>
      </c>
      <c r="C41" s="279" t="s">
        <v>465</v>
      </c>
      <c r="D41" s="279"/>
      <c r="E41" s="307"/>
      <c r="F41" s="307"/>
      <c r="G41" s="307"/>
      <c r="H41" s="307"/>
      <c r="I41" s="308"/>
      <c r="J41" s="307"/>
      <c r="K41" s="307"/>
      <c r="L41" s="307"/>
      <c r="M41" s="309"/>
      <c r="N41" s="310"/>
      <c r="O41" s="311"/>
      <c r="P41" s="311"/>
      <c r="Q41" s="311"/>
      <c r="R41" s="319">
        <f t="shared" si="2"/>
        <v>0</v>
      </c>
    </row>
    <row r="42" spans="2:20" ht="30">
      <c r="B42" s="305">
        <v>8</v>
      </c>
      <c r="C42" s="279" t="s">
        <v>466</v>
      </c>
      <c r="D42" s="279"/>
      <c r="E42" s="307">
        <v>210000</v>
      </c>
      <c r="F42" s="307">
        <v>2018</v>
      </c>
      <c r="G42" s="307">
        <v>2020</v>
      </c>
      <c r="H42" s="307">
        <v>0</v>
      </c>
      <c r="I42" s="308"/>
      <c r="J42" s="307"/>
      <c r="K42" s="307"/>
      <c r="L42" s="307">
        <v>210000</v>
      </c>
      <c r="M42" s="309">
        <v>0</v>
      </c>
      <c r="N42" s="310"/>
      <c r="O42" s="311">
        <v>70000</v>
      </c>
      <c r="P42" s="311">
        <v>140000</v>
      </c>
      <c r="Q42" s="311"/>
      <c r="R42" s="319">
        <f t="shared" si="2"/>
        <v>0</v>
      </c>
    </row>
    <row r="43" spans="2:20" ht="30">
      <c r="B43" s="305">
        <v>9</v>
      </c>
      <c r="C43" s="279" t="s">
        <v>795</v>
      </c>
      <c r="D43" s="279" t="s">
        <v>766</v>
      </c>
      <c r="E43" s="307">
        <v>1000000</v>
      </c>
      <c r="F43" s="307">
        <v>2018</v>
      </c>
      <c r="G43" s="307">
        <v>2019</v>
      </c>
      <c r="H43" s="307">
        <v>200000</v>
      </c>
      <c r="I43" s="308"/>
      <c r="J43" s="307">
        <v>800000</v>
      </c>
      <c r="K43" s="307"/>
      <c r="L43" s="307"/>
      <c r="M43" s="309">
        <v>200000</v>
      </c>
      <c r="N43" s="310"/>
      <c r="O43" s="311">
        <v>600000</v>
      </c>
      <c r="P43" s="311">
        <v>400000</v>
      </c>
      <c r="Q43" s="311"/>
      <c r="R43" s="319">
        <f t="shared" si="2"/>
        <v>0</v>
      </c>
    </row>
    <row r="44" spans="2:20" ht="30">
      <c r="B44" s="305">
        <v>10</v>
      </c>
      <c r="C44" s="279" t="s">
        <v>767</v>
      </c>
      <c r="D44" s="279" t="s">
        <v>764</v>
      </c>
      <c r="E44" s="307">
        <v>1200000</v>
      </c>
      <c r="F44" s="307">
        <v>2018</v>
      </c>
      <c r="G44" s="307">
        <v>2021</v>
      </c>
      <c r="H44" s="307">
        <v>600000</v>
      </c>
      <c r="I44" s="308">
        <v>600000</v>
      </c>
      <c r="J44" s="307"/>
      <c r="K44" s="307">
        <v>600000</v>
      </c>
      <c r="L44" s="307"/>
      <c r="M44" s="309"/>
      <c r="N44" s="310"/>
      <c r="O44" s="311">
        <v>100000</v>
      </c>
      <c r="P44" s="311">
        <v>300000</v>
      </c>
      <c r="Q44" s="311">
        <v>400000</v>
      </c>
      <c r="R44" s="319">
        <f t="shared" si="2"/>
        <v>400000</v>
      </c>
    </row>
    <row r="45" spans="2:20" ht="30">
      <c r="B45" s="305">
        <v>11</v>
      </c>
      <c r="C45" s="279" t="s">
        <v>767</v>
      </c>
      <c r="D45" s="279" t="s">
        <v>765</v>
      </c>
      <c r="E45" s="307">
        <v>200000</v>
      </c>
      <c r="F45" s="307">
        <v>2018</v>
      </c>
      <c r="G45" s="307">
        <v>2021</v>
      </c>
      <c r="H45" s="307">
        <v>200000</v>
      </c>
      <c r="I45" s="308"/>
      <c r="J45" s="307"/>
      <c r="K45" s="307"/>
      <c r="L45" s="307"/>
      <c r="M45" s="309">
        <v>200000</v>
      </c>
      <c r="N45" s="310"/>
      <c r="O45" s="311">
        <v>50000</v>
      </c>
      <c r="P45" s="311">
        <v>50000</v>
      </c>
      <c r="Q45" s="311">
        <v>50000</v>
      </c>
      <c r="R45" s="319">
        <f t="shared" si="2"/>
        <v>50000</v>
      </c>
    </row>
    <row r="46" spans="2:20" ht="15.75" thickBot="1">
      <c r="C46" s="92" t="s">
        <v>152</v>
      </c>
      <c r="D46" s="92"/>
      <c r="E46" s="320">
        <f>SUM(E35:E45)</f>
        <v>4900000</v>
      </c>
      <c r="F46" s="313"/>
      <c r="G46" s="313"/>
      <c r="H46" s="320">
        <f>SUM(H35:H45)</f>
        <v>2820000</v>
      </c>
      <c r="I46" s="321">
        <f t="shared" ref="I46:R46" si="3">SUM(I35:I45)</f>
        <v>600000</v>
      </c>
      <c r="J46" s="322">
        <f t="shared" si="3"/>
        <v>800000</v>
      </c>
      <c r="K46" s="322">
        <f t="shared" si="3"/>
        <v>1400000</v>
      </c>
      <c r="L46" s="322">
        <f t="shared" si="3"/>
        <v>610000</v>
      </c>
      <c r="M46" s="323">
        <f t="shared" si="3"/>
        <v>1490000</v>
      </c>
      <c r="N46" s="318"/>
      <c r="O46" s="322">
        <f t="shared" si="3"/>
        <v>2470000</v>
      </c>
      <c r="P46" s="322">
        <f t="shared" si="3"/>
        <v>1430000</v>
      </c>
      <c r="Q46" s="322">
        <f t="shared" si="3"/>
        <v>550000</v>
      </c>
      <c r="R46" s="323">
        <f t="shared" si="3"/>
        <v>450000</v>
      </c>
    </row>
    <row r="47" spans="2:20"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2:20">
      <c r="C48" s="156" t="s">
        <v>197</v>
      </c>
      <c r="D48" s="156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</row>
    <row r="49" spans="3:20">
      <c r="C49" s="314">
        <v>2018</v>
      </c>
      <c r="D49" s="314"/>
      <c r="E49" s="45"/>
      <c r="F49" s="45"/>
      <c r="G49" s="45"/>
      <c r="H49" s="45"/>
      <c r="I49" s="238"/>
      <c r="J49" s="238"/>
      <c r="K49" s="238"/>
      <c r="L49" s="238"/>
      <c r="M49" s="238"/>
      <c r="N49" s="238"/>
      <c r="O49" s="280">
        <f>O46</f>
        <v>2470000</v>
      </c>
      <c r="P49" s="45"/>
      <c r="Q49" s="45"/>
      <c r="R49" s="45"/>
    </row>
    <row r="50" spans="3:20">
      <c r="C50" s="314">
        <v>2019</v>
      </c>
      <c r="D50" s="314"/>
      <c r="E50" s="45"/>
      <c r="F50" s="45"/>
      <c r="G50" s="45"/>
      <c r="H50" s="45"/>
      <c r="I50" s="238"/>
      <c r="J50" s="238"/>
      <c r="K50" s="238"/>
      <c r="L50" s="238"/>
      <c r="M50" s="238"/>
      <c r="N50" s="240"/>
      <c r="O50" s="45"/>
      <c r="P50" s="280">
        <f>P46</f>
        <v>1430000</v>
      </c>
      <c r="Q50" s="45"/>
      <c r="R50" s="45"/>
    </row>
    <row r="51" spans="3:20">
      <c r="C51" s="314">
        <v>2020</v>
      </c>
      <c r="D51" s="314"/>
      <c r="E51" s="45"/>
      <c r="F51" s="45"/>
      <c r="G51" s="45"/>
      <c r="H51" s="45"/>
      <c r="I51" s="238"/>
      <c r="J51" s="238"/>
      <c r="K51" s="238"/>
      <c r="L51" s="238"/>
      <c r="M51" s="238"/>
      <c r="N51" s="240"/>
      <c r="O51" s="45"/>
      <c r="P51" s="45"/>
      <c r="Q51" s="280">
        <f>Q46</f>
        <v>550000</v>
      </c>
      <c r="R51" s="45"/>
    </row>
    <row r="52" spans="3:20">
      <c r="C52" s="22" t="s">
        <v>698</v>
      </c>
      <c r="E52" s="45"/>
      <c r="F52" s="45"/>
      <c r="G52" s="45"/>
      <c r="H52" s="45"/>
      <c r="I52" s="238"/>
      <c r="J52" s="238"/>
      <c r="K52" s="238"/>
      <c r="L52" s="238"/>
      <c r="M52" s="238"/>
      <c r="N52" s="240"/>
      <c r="O52" s="45"/>
      <c r="P52" s="45"/>
      <c r="Q52" s="45"/>
      <c r="R52" s="280">
        <f>R46</f>
        <v>450000</v>
      </c>
    </row>
    <row r="53" spans="3:20">
      <c r="C53" s="92" t="s">
        <v>188</v>
      </c>
      <c r="D53" s="92"/>
      <c r="E53" s="45"/>
      <c r="F53" s="45"/>
      <c r="G53" s="45"/>
      <c r="H53" s="45"/>
      <c r="I53" s="268">
        <f>SUM(I49:I52)</f>
        <v>0</v>
      </c>
      <c r="J53" s="268">
        <f>SUM(J49:J52)</f>
        <v>0</v>
      </c>
      <c r="K53" s="268">
        <f>SUM(K49:K52)</f>
        <v>0</v>
      </c>
      <c r="L53" s="268">
        <f>SUM(L49:L52)</f>
        <v>0</v>
      </c>
      <c r="M53" s="268">
        <f>SUM(M49:M52)</f>
        <v>0</v>
      </c>
      <c r="N53" s="239"/>
      <c r="O53" s="45"/>
      <c r="P53" s="45"/>
      <c r="Q53" s="45"/>
      <c r="R53" s="45"/>
    </row>
    <row r="54" spans="3:20"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</row>
    <row r="58" spans="3:20">
      <c r="C58" s="92" t="s">
        <v>568</v>
      </c>
      <c r="D58" s="92"/>
      <c r="I58" s="240"/>
      <c r="J58" s="240"/>
      <c r="K58" s="240"/>
      <c r="L58" s="240"/>
      <c r="M58" s="240"/>
      <c r="N58" s="240"/>
    </row>
    <row r="59" spans="3:20">
      <c r="C59" s="22">
        <v>2016</v>
      </c>
      <c r="I59" s="280">
        <f t="shared" ref="I59:M60" si="4">I21</f>
        <v>0</v>
      </c>
      <c r="J59" s="280">
        <f t="shared" si="4"/>
        <v>0</v>
      </c>
      <c r="K59" s="280">
        <f t="shared" si="4"/>
        <v>0</v>
      </c>
      <c r="L59" s="280">
        <f t="shared" si="4"/>
        <v>0</v>
      </c>
      <c r="M59" s="280">
        <f t="shared" si="4"/>
        <v>0</v>
      </c>
      <c r="N59" s="240"/>
    </row>
    <row r="60" spans="3:20">
      <c r="C60" s="22">
        <v>2017</v>
      </c>
      <c r="I60" s="280">
        <f t="shared" si="4"/>
        <v>0</v>
      </c>
      <c r="J60" s="280">
        <f t="shared" si="4"/>
        <v>0</v>
      </c>
      <c r="K60" s="280">
        <f t="shared" si="4"/>
        <v>0</v>
      </c>
      <c r="L60" s="280">
        <f t="shared" si="4"/>
        <v>0</v>
      </c>
      <c r="M60" s="280">
        <f t="shared" si="4"/>
        <v>0</v>
      </c>
      <c r="N60" s="240"/>
    </row>
    <row r="61" spans="3:20">
      <c r="C61" s="22">
        <v>2018</v>
      </c>
      <c r="I61" s="280">
        <f>I23+I49</f>
        <v>0</v>
      </c>
      <c r="J61" s="280">
        <f>J23+J49</f>
        <v>0</v>
      </c>
      <c r="K61" s="280">
        <f>K23+K49</f>
        <v>0</v>
      </c>
      <c r="L61" s="280">
        <f>L23+L49</f>
        <v>0</v>
      </c>
      <c r="M61" s="280">
        <f>M23+M49</f>
        <v>0</v>
      </c>
      <c r="N61" s="240"/>
    </row>
    <row r="62" spans="3:20">
      <c r="C62" s="22">
        <v>2019</v>
      </c>
      <c r="I62" s="280">
        <f t="shared" ref="I62:M64" si="5">I50+I24</f>
        <v>0</v>
      </c>
      <c r="J62" s="280">
        <f t="shared" si="5"/>
        <v>0</v>
      </c>
      <c r="K62" s="280">
        <f t="shared" si="5"/>
        <v>0</v>
      </c>
      <c r="L62" s="280">
        <f t="shared" si="5"/>
        <v>0</v>
      </c>
      <c r="M62" s="280">
        <f t="shared" si="5"/>
        <v>0</v>
      </c>
      <c r="N62" s="240"/>
    </row>
    <row r="63" spans="3:20">
      <c r="C63" s="22">
        <v>2020</v>
      </c>
      <c r="I63" s="280">
        <f t="shared" si="5"/>
        <v>0</v>
      </c>
      <c r="J63" s="280">
        <f t="shared" si="5"/>
        <v>0</v>
      </c>
      <c r="K63" s="280">
        <f t="shared" si="5"/>
        <v>0</v>
      </c>
      <c r="L63" s="280">
        <f t="shared" si="5"/>
        <v>0</v>
      </c>
      <c r="M63" s="280">
        <f t="shared" si="5"/>
        <v>0</v>
      </c>
      <c r="N63" s="240"/>
    </row>
    <row r="64" spans="3:20">
      <c r="C64" s="22" t="s">
        <v>698</v>
      </c>
      <c r="I64" s="280">
        <f t="shared" si="5"/>
        <v>0</v>
      </c>
      <c r="J64" s="280">
        <f t="shared" si="5"/>
        <v>0</v>
      </c>
      <c r="K64" s="280">
        <f t="shared" si="5"/>
        <v>0</v>
      </c>
      <c r="L64" s="280">
        <f t="shared" si="5"/>
        <v>0</v>
      </c>
      <c r="M64" s="280">
        <f t="shared" si="5"/>
        <v>0</v>
      </c>
      <c r="N64" s="240"/>
    </row>
    <row r="65" spans="3:14">
      <c r="C65" s="92" t="s">
        <v>188</v>
      </c>
      <c r="D65" s="92"/>
      <c r="I65" s="268">
        <f>SUM(I59:I64)</f>
        <v>0</v>
      </c>
      <c r="J65" s="268">
        <f>SUM(J59:J64)</f>
        <v>0</v>
      </c>
      <c r="K65" s="268">
        <f>SUM(K59:K64)</f>
        <v>0</v>
      </c>
      <c r="L65" s="268">
        <f>SUM(L59:L64)</f>
        <v>0</v>
      </c>
      <c r="M65" s="268">
        <f>SUM(M59:M64)</f>
        <v>0</v>
      </c>
      <c r="N65" s="239"/>
    </row>
  </sheetData>
  <sheetProtection sheet="1" objects="1" scenarios="1" formatCells="0" formatColumns="0" formatRows="0" insertRows="0"/>
  <mergeCells count="25">
    <mergeCell ref="D32:D33"/>
    <mergeCell ref="E32:E33"/>
    <mergeCell ref="F32:F34"/>
    <mergeCell ref="G32:G34"/>
    <mergeCell ref="G5:G7"/>
    <mergeCell ref="A5:A6"/>
    <mergeCell ref="D5:D6"/>
    <mergeCell ref="E5:E6"/>
    <mergeCell ref="F5:F7"/>
    <mergeCell ref="O4:T4"/>
    <mergeCell ref="O31:R31"/>
    <mergeCell ref="I31:M31"/>
    <mergeCell ref="M32:M33"/>
    <mergeCell ref="H5:H6"/>
    <mergeCell ref="I4:M4"/>
    <mergeCell ref="I5:I6"/>
    <mergeCell ref="J5:J6"/>
    <mergeCell ref="K5:K6"/>
    <mergeCell ref="L5:L6"/>
    <mergeCell ref="M5:M6"/>
    <mergeCell ref="H32:H33"/>
    <mergeCell ref="I32:I33"/>
    <mergeCell ref="J32:J33"/>
    <mergeCell ref="L32:L33"/>
    <mergeCell ref="K32:K33"/>
  </mergeCells>
  <phoneticPr fontId="35" type="noConversion"/>
  <pageMargins left="0.27559055118110237" right="0.19685039370078741" top="0.74803149606299213" bottom="0.74803149606299213" header="0.31496062992125984" footer="0.31496062992125984"/>
  <pageSetup paperSize="9" scale="33" orientation="landscape" r:id="rId1"/>
  <headerFooter>
    <oddFooter>&amp;L&amp;A&amp;R&amp;P/&amp;N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Περιεχόμενα</vt:lpstr>
      <vt:lpstr>Α1 Συνοπτ Προϋπολογισμος</vt:lpstr>
      <vt:lpstr>Α2 Ταμειακή Ροή</vt:lpstr>
      <vt:lpstr>Α3 Έσοδα</vt:lpstr>
      <vt:lpstr>Α4 Δαπάνες</vt:lpstr>
      <vt:lpstr>Α5 Δάνεια</vt:lpstr>
      <vt:lpstr>Α6 Τραπεζικοί Λογαριασμοί</vt:lpstr>
      <vt:lpstr>Α7 Ειδικά Ταμεία</vt:lpstr>
      <vt:lpstr>Α8 Αναπτυξιακά Έργα</vt:lpstr>
      <vt:lpstr>Α9 Κεφαλ Μεταβιβάσεις</vt:lpstr>
      <vt:lpstr>Α10 Ενεργητικό Παθητικό</vt:lpstr>
      <vt:lpstr>Α11 Δεσμεύσεις</vt:lpstr>
      <vt:lpstr>Α12.1 Μόνιμο Προσωπικό</vt:lpstr>
      <vt:lpstr>Α12.2 Έκτακτο Προσωπικό </vt:lpstr>
      <vt:lpstr>Α12.3 Μόνιμο Ωρομίσθιο</vt:lpstr>
      <vt:lpstr>Α12.4 Εποχικό Ωρομίσθιο</vt:lpstr>
      <vt:lpstr>12.5 Αφυπηρετήσεις 2018</vt:lpstr>
      <vt:lpstr>'Α12.1 Μόνιμο Προσωπικό'!Print_Area</vt:lpstr>
      <vt:lpstr>'Α12.2 Έκτακτο Προσωπικό '!Print_Area</vt:lpstr>
      <vt:lpstr>'Α2 Ταμειακή Ροή'!Print_Area</vt:lpstr>
      <vt:lpstr>'Α3 Έσοδα'!Print_Area</vt:lpstr>
      <vt:lpstr>'Α4 Δαπάνες'!Print_Area</vt:lpstr>
      <vt:lpstr>'Α5 Δάνεια'!Print_Area</vt:lpstr>
      <vt:lpstr>'12.5 Αφυπηρετήσεις 2018'!Print_Titles</vt:lpstr>
      <vt:lpstr>'Α10 Ενεργητικό Παθητικό'!Print_Titles</vt:lpstr>
      <vt:lpstr>'Α2 Ταμειακή Ροή'!Print_Titles</vt:lpstr>
      <vt:lpstr>'Α3 Έσοδα'!Print_Titles</vt:lpstr>
      <vt:lpstr>'Α4 Δαπάνες'!Print_Titles</vt:lpstr>
      <vt:lpstr>'Α7 Ειδικά Ταμεία'!Print_Titles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</dc:creator>
  <cp:lastModifiedBy>troodia</cp:lastModifiedBy>
  <cp:lastPrinted>2018-01-12T04:33:38Z</cp:lastPrinted>
  <dcterms:created xsi:type="dcterms:W3CDTF">2014-05-15T12:32:28Z</dcterms:created>
  <dcterms:modified xsi:type="dcterms:W3CDTF">2018-01-12T08:25:26Z</dcterms:modified>
</cp:coreProperties>
</file>